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Indikátory g)" sheetId="2" r:id="rId1"/>
    <sheet name="Tab.e)" sheetId="6" r:id="rId2"/>
    <sheet name="Tab.f)" sheetId="8" r:id="rId3"/>
    <sheet name="Tab.h)" sheetId="9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6" l="1"/>
  <c r="M29" i="2" l="1"/>
  <c r="J163" i="6" l="1"/>
  <c r="H163" i="6" s="1"/>
  <c r="I88" i="8"/>
  <c r="H88" i="8"/>
  <c r="G88" i="8"/>
  <c r="F88" i="8"/>
  <c r="E88" i="8"/>
  <c r="F41" i="8"/>
  <c r="E106" i="9" l="1"/>
  <c r="E42" i="9"/>
  <c r="I104" i="8" l="1"/>
  <c r="H104" i="8"/>
  <c r="G104" i="8"/>
  <c r="D102" i="9" s="1"/>
  <c r="F104" i="8"/>
  <c r="C102" i="9" s="1"/>
  <c r="E104" i="8"/>
  <c r="J12" i="6"/>
  <c r="I12" i="6"/>
  <c r="L12" i="6"/>
  <c r="K12" i="6"/>
  <c r="H12" i="6"/>
  <c r="E102" i="9" l="1"/>
  <c r="J214" i="6"/>
  <c r="L23" i="6"/>
  <c r="K23" i="6"/>
  <c r="J23" i="6"/>
  <c r="H11" i="6"/>
  <c r="H24" i="6"/>
  <c r="I118" i="6"/>
  <c r="H23" i="6"/>
  <c r="I189" i="6"/>
  <c r="I165" i="6"/>
  <c r="I141" i="6"/>
  <c r="I101" i="8"/>
  <c r="H101" i="8"/>
  <c r="G101" i="8"/>
  <c r="D104" i="9" s="1"/>
  <c r="E101" i="8"/>
  <c r="I89" i="8"/>
  <c r="H89" i="8"/>
  <c r="G89" i="8"/>
  <c r="D92" i="9" s="1"/>
  <c r="E89" i="8"/>
  <c r="I77" i="8"/>
  <c r="H77" i="8"/>
  <c r="G77" i="8"/>
  <c r="D80" i="9" s="1"/>
  <c r="E77" i="8"/>
  <c r="I65" i="8"/>
  <c r="H65" i="8"/>
  <c r="G65" i="8"/>
  <c r="D68" i="9" s="1"/>
  <c r="E65" i="8"/>
  <c r="I53" i="8"/>
  <c r="H53" i="8"/>
  <c r="G53" i="8"/>
  <c r="D56" i="9" s="1"/>
  <c r="E53" i="8"/>
  <c r="I42" i="8"/>
  <c r="H42" i="8"/>
  <c r="G42" i="8"/>
  <c r="D44" i="9" s="1"/>
  <c r="E42" i="8"/>
  <c r="I117" i="6"/>
  <c r="H8" i="8" l="1"/>
  <c r="I8" i="8"/>
  <c r="G8" i="8"/>
  <c r="D8" i="9" s="1"/>
  <c r="E8" i="8"/>
  <c r="L24" i="6" l="1"/>
  <c r="K24" i="6"/>
  <c r="J24" i="6"/>
  <c r="I214" i="6"/>
  <c r="I190" i="6"/>
  <c r="I166" i="6"/>
  <c r="I142" i="6"/>
  <c r="K11" i="6"/>
  <c r="J11" i="6"/>
  <c r="I201" i="6"/>
  <c r="I177" i="6"/>
  <c r="I153" i="6"/>
  <c r="I129" i="6"/>
  <c r="F65" i="8" s="1"/>
  <c r="C68" i="9" s="1"/>
  <c r="E68" i="9" s="1"/>
  <c r="I105" i="6"/>
  <c r="F53" i="8" s="1"/>
  <c r="C56" i="9" s="1"/>
  <c r="E56" i="9" s="1"/>
  <c r="I94" i="6"/>
  <c r="F77" i="8" l="1"/>
  <c r="C80" i="9" s="1"/>
  <c r="E80" i="9" s="1"/>
  <c r="F89" i="8"/>
  <c r="C92" i="9" s="1"/>
  <c r="E92" i="9" s="1"/>
  <c r="I24" i="6"/>
  <c r="I11" i="6"/>
  <c r="F101" i="8"/>
  <c r="C104" i="9" s="1"/>
  <c r="E104" i="9" s="1"/>
  <c r="I23" i="6"/>
  <c r="F42" i="8"/>
  <c r="F8" i="8" l="1"/>
  <c r="C8" i="9" s="1"/>
  <c r="E8" i="9" s="1"/>
  <c r="C44" i="9"/>
  <c r="E44" i="9" s="1"/>
  <c r="J64" i="8"/>
  <c r="I64" i="8"/>
  <c r="G64" i="8"/>
  <c r="F64" i="8"/>
  <c r="C65" i="9" s="1"/>
  <c r="E65" i="9" s="1"/>
  <c r="E64" i="8"/>
  <c r="J100" i="8"/>
  <c r="I100" i="8"/>
  <c r="H100" i="8"/>
  <c r="G100" i="8"/>
  <c r="F100" i="8"/>
  <c r="C101" i="9" s="1"/>
  <c r="E101" i="9" s="1"/>
  <c r="E100" i="8"/>
  <c r="J88" i="8"/>
  <c r="C89" i="9"/>
  <c r="E89" i="9" s="1"/>
  <c r="J76" i="8"/>
  <c r="I76" i="8"/>
  <c r="G76" i="8"/>
  <c r="F76" i="8"/>
  <c r="C77" i="9" s="1"/>
  <c r="E77" i="9" s="1"/>
  <c r="E76" i="8"/>
  <c r="J52" i="8"/>
  <c r="I52" i="8"/>
  <c r="H52" i="8"/>
  <c r="G52" i="8"/>
  <c r="F52" i="8"/>
  <c r="E52" i="8"/>
  <c r="K162" i="6"/>
  <c r="H76" i="8" s="1"/>
  <c r="K138" i="6"/>
  <c r="H64" i="8" s="1"/>
  <c r="K91" i="6"/>
  <c r="H41" i="8" s="1"/>
  <c r="J41" i="8"/>
  <c r="I41" i="8"/>
  <c r="G41" i="8"/>
  <c r="E41" i="8"/>
  <c r="C41" i="9"/>
  <c r="E41" i="9" s="1"/>
  <c r="C53" i="9" l="1"/>
  <c r="E53" i="9" s="1"/>
  <c r="F7" i="8"/>
  <c r="E9" i="9"/>
  <c r="D9" i="9"/>
  <c r="C9" i="9"/>
  <c r="E107" i="9"/>
  <c r="D107" i="9"/>
  <c r="C107" i="9"/>
  <c r="E105" i="9"/>
  <c r="D105" i="9"/>
  <c r="C105" i="9"/>
  <c r="E103" i="9"/>
  <c r="D103" i="9"/>
  <c r="C103" i="9"/>
  <c r="E93" i="9"/>
  <c r="D93" i="9"/>
  <c r="C93" i="9"/>
  <c r="E81" i="9"/>
  <c r="D81" i="9"/>
  <c r="C81" i="9"/>
  <c r="E69" i="9"/>
  <c r="D69" i="9"/>
  <c r="C69" i="9"/>
  <c r="E57" i="9"/>
  <c r="D57" i="9"/>
  <c r="C57" i="9"/>
  <c r="E45" i="9"/>
  <c r="D45" i="9"/>
  <c r="C45" i="9"/>
  <c r="E43" i="9"/>
  <c r="D43" i="9"/>
  <c r="C43" i="9"/>
  <c r="E35" i="9"/>
  <c r="D35" i="9"/>
  <c r="C35" i="9"/>
  <c r="E33" i="9"/>
  <c r="D33" i="9"/>
  <c r="C33" i="9"/>
  <c r="E31" i="9"/>
  <c r="D31" i="9"/>
  <c r="C31" i="9"/>
  <c r="C23" i="9"/>
  <c r="D23" i="9"/>
  <c r="D24" i="9" s="1"/>
  <c r="E23" i="9"/>
  <c r="E21" i="9"/>
  <c r="D21" i="9"/>
  <c r="C21" i="9"/>
  <c r="E19" i="9"/>
  <c r="D19" i="9"/>
  <c r="C19" i="9"/>
  <c r="H44" i="8"/>
  <c r="F44" i="8"/>
  <c r="H79" i="8"/>
  <c r="F79" i="8"/>
  <c r="H43" i="8"/>
  <c r="H54" i="8"/>
  <c r="H66" i="8"/>
  <c r="H78" i="8"/>
  <c r="H90" i="8"/>
  <c r="I102" i="8"/>
  <c r="H102" i="8"/>
  <c r="G102" i="8"/>
  <c r="F102" i="8"/>
  <c r="E102" i="8"/>
  <c r="L93" i="6"/>
  <c r="I43" i="8" s="1"/>
  <c r="G43" i="8"/>
  <c r="M22" i="6"/>
  <c r="K22" i="6"/>
  <c r="L188" i="6"/>
  <c r="I90" i="8" s="1"/>
  <c r="J188" i="6"/>
  <c r="G90" i="8" s="1"/>
  <c r="D94" i="9" s="1"/>
  <c r="I188" i="6"/>
  <c r="L164" i="6"/>
  <c r="I78" i="8" s="1"/>
  <c r="J164" i="6"/>
  <c r="G78" i="8" s="1"/>
  <c r="I164" i="6"/>
  <c r="L140" i="6"/>
  <c r="I66" i="8" s="1"/>
  <c r="J140" i="6"/>
  <c r="I140" i="6"/>
  <c r="L116" i="6"/>
  <c r="I54" i="8" s="1"/>
  <c r="J116" i="6"/>
  <c r="I116" i="6"/>
  <c r="H15" i="6"/>
  <c r="L15" i="6"/>
  <c r="K15" i="6"/>
  <c r="J15" i="6"/>
  <c r="I15" i="6"/>
  <c r="M21" i="6"/>
  <c r="K21" i="6"/>
  <c r="I21" i="6"/>
  <c r="J22" i="6" l="1"/>
  <c r="C24" i="9"/>
  <c r="D36" i="9"/>
  <c r="E36" i="9"/>
  <c r="D95" i="9"/>
  <c r="H188" i="6"/>
  <c r="E90" i="8" s="1"/>
  <c r="F54" i="8"/>
  <c r="G66" i="8"/>
  <c r="D70" i="9" s="1"/>
  <c r="F78" i="8"/>
  <c r="F43" i="8"/>
  <c r="F10" i="8"/>
  <c r="H140" i="6"/>
  <c r="E66" i="8" s="1"/>
  <c r="F90" i="8"/>
  <c r="G54" i="8"/>
  <c r="D58" i="9" s="1"/>
  <c r="F66" i="8"/>
  <c r="L22" i="6"/>
  <c r="H116" i="6"/>
  <c r="E54" i="8" s="1"/>
  <c r="H164" i="6"/>
  <c r="E78" i="8" s="1"/>
  <c r="H93" i="6"/>
  <c r="E24" i="9"/>
  <c r="C36" i="9"/>
  <c r="D108" i="9"/>
  <c r="E108" i="9"/>
  <c r="C108" i="9"/>
  <c r="I22" i="6"/>
  <c r="D59" i="9" l="1"/>
  <c r="C58" i="9"/>
  <c r="E58" i="9" s="1"/>
  <c r="E59" i="9" s="1"/>
  <c r="C70" i="9"/>
  <c r="C71" i="9" s="1"/>
  <c r="D71" i="9"/>
  <c r="C94" i="9"/>
  <c r="E94" i="9" s="1"/>
  <c r="C82" i="9"/>
  <c r="C46" i="9"/>
  <c r="C47" i="9" s="1"/>
  <c r="F9" i="8"/>
  <c r="H22" i="6"/>
  <c r="E43" i="8"/>
  <c r="G44" i="8"/>
  <c r="C83" i="9" l="1"/>
  <c r="C48" i="9"/>
  <c r="D46" i="9"/>
  <c r="E46" i="9" s="1"/>
  <c r="E47" i="9" s="1"/>
  <c r="E48" i="9" s="1"/>
  <c r="E95" i="9"/>
  <c r="C95" i="9"/>
  <c r="E70" i="9"/>
  <c r="C59" i="9"/>
  <c r="G79" i="8"/>
  <c r="J21" i="6"/>
  <c r="D47" i="9" l="1"/>
  <c r="E71" i="9"/>
  <c r="D82" i="9"/>
  <c r="D83" i="9" s="1"/>
  <c r="I44" i="8"/>
  <c r="H92" i="6"/>
  <c r="E79" i="8"/>
  <c r="I79" i="8"/>
  <c r="E82" i="9" l="1"/>
  <c r="D48" i="9"/>
  <c r="E44" i="8"/>
  <c r="E10" i="8" s="1"/>
  <c r="H21" i="6"/>
  <c r="E9" i="8"/>
  <c r="G9" i="8"/>
  <c r="H9" i="8"/>
  <c r="I9" i="8"/>
  <c r="J9" i="8"/>
  <c r="G10" i="8"/>
  <c r="H10" i="8"/>
  <c r="I10" i="8"/>
  <c r="J10" i="8"/>
  <c r="E83" i="9" l="1"/>
  <c r="C10" i="9"/>
  <c r="D10" i="9"/>
  <c r="S80" i="6"/>
  <c r="R80" i="6"/>
  <c r="Q80" i="6"/>
  <c r="P80" i="6"/>
  <c r="O80" i="6"/>
  <c r="S201" i="6"/>
  <c r="R201" i="6"/>
  <c r="Q201" i="6"/>
  <c r="P201" i="6"/>
  <c r="O201" i="6"/>
  <c r="S200" i="6"/>
  <c r="R200" i="6"/>
  <c r="Q200" i="6"/>
  <c r="P200" i="6"/>
  <c r="O200" i="6"/>
  <c r="S199" i="6"/>
  <c r="R199" i="6"/>
  <c r="Q199" i="6"/>
  <c r="P199" i="6"/>
  <c r="O199" i="6"/>
  <c r="S175" i="6"/>
  <c r="R175" i="6"/>
  <c r="Q175" i="6"/>
  <c r="P175" i="6"/>
  <c r="S151" i="6"/>
  <c r="R151" i="6"/>
  <c r="Q151" i="6"/>
  <c r="P151" i="6"/>
  <c r="S127" i="6"/>
  <c r="R127" i="6"/>
  <c r="Q127" i="6"/>
  <c r="P127" i="6"/>
  <c r="S103" i="6"/>
  <c r="R103" i="6"/>
  <c r="Q103" i="6"/>
  <c r="P103" i="6"/>
  <c r="O103" i="6"/>
  <c r="O127" i="6"/>
  <c r="O151" i="6"/>
  <c r="O175" i="6"/>
  <c r="S82" i="6"/>
  <c r="R82" i="6"/>
  <c r="Q82" i="6"/>
  <c r="P82" i="6"/>
  <c r="S81" i="6"/>
  <c r="R81" i="6"/>
  <c r="Q81" i="6"/>
  <c r="P81" i="6"/>
  <c r="O82" i="6"/>
  <c r="O81" i="6"/>
  <c r="S105" i="6"/>
  <c r="R105" i="6"/>
  <c r="Q105" i="6"/>
  <c r="Q129" i="6"/>
  <c r="Q153" i="6"/>
  <c r="Q177" i="6"/>
  <c r="P105" i="6"/>
  <c r="S104" i="6"/>
  <c r="R104" i="6"/>
  <c r="Q104" i="6"/>
  <c r="P104" i="6"/>
  <c r="O105" i="6"/>
  <c r="O104" i="6"/>
  <c r="S129" i="6"/>
  <c r="R129" i="6"/>
  <c r="P129" i="6"/>
  <c r="S128" i="6"/>
  <c r="R128" i="6"/>
  <c r="Q128" i="6"/>
  <c r="P128" i="6"/>
  <c r="O129" i="6"/>
  <c r="O128" i="6"/>
  <c r="S153" i="6"/>
  <c r="R153" i="6"/>
  <c r="P153" i="6"/>
  <c r="S152" i="6"/>
  <c r="R152" i="6"/>
  <c r="Q152" i="6"/>
  <c r="P152" i="6"/>
  <c r="O153" i="6"/>
  <c r="O152" i="6"/>
  <c r="S177" i="6"/>
  <c r="S176" i="6"/>
  <c r="R177" i="6"/>
  <c r="R176" i="6"/>
  <c r="Q176" i="6"/>
  <c r="P177" i="6"/>
  <c r="P176" i="6"/>
  <c r="O177" i="6"/>
  <c r="O176" i="6"/>
  <c r="J8" i="8"/>
  <c r="J7" i="8"/>
  <c r="J45" i="8"/>
  <c r="J68" i="8"/>
  <c r="I45" i="8"/>
  <c r="I56" i="8"/>
  <c r="I68" i="8"/>
  <c r="I80" i="8"/>
  <c r="I92" i="8"/>
  <c r="H45" i="8"/>
  <c r="H56" i="8"/>
  <c r="H68" i="8"/>
  <c r="H80" i="8"/>
  <c r="H92" i="8"/>
  <c r="G45" i="8"/>
  <c r="F45" i="8"/>
  <c r="F56" i="8"/>
  <c r="C54" i="9" s="1"/>
  <c r="F68" i="8"/>
  <c r="C66" i="9" s="1"/>
  <c r="F80" i="8"/>
  <c r="C78" i="9" s="1"/>
  <c r="F92" i="8"/>
  <c r="C90" i="9" s="1"/>
  <c r="G56" i="8"/>
  <c r="D54" i="9" s="1"/>
  <c r="D55" i="9" s="1"/>
  <c r="D60" i="9" s="1"/>
  <c r="G68" i="8"/>
  <c r="D66" i="9" s="1"/>
  <c r="D67" i="9" s="1"/>
  <c r="D72" i="9" s="1"/>
  <c r="G80" i="8"/>
  <c r="D78" i="9" s="1"/>
  <c r="D79" i="9" s="1"/>
  <c r="D84" i="9" s="1"/>
  <c r="G92" i="8"/>
  <c r="D90" i="9" s="1"/>
  <c r="D91" i="9" s="1"/>
  <c r="D96" i="9" s="1"/>
  <c r="E45" i="8"/>
  <c r="E56" i="8"/>
  <c r="E68" i="8"/>
  <c r="E80" i="8"/>
  <c r="E92" i="8"/>
  <c r="D11" i="9" l="1"/>
  <c r="F11" i="8"/>
  <c r="E54" i="9"/>
  <c r="E55" i="9" s="1"/>
  <c r="E60" i="9" s="1"/>
  <c r="C55" i="9"/>
  <c r="C60" i="9" s="1"/>
  <c r="E78" i="9"/>
  <c r="E79" i="9" s="1"/>
  <c r="E84" i="9" s="1"/>
  <c r="C79" i="9"/>
  <c r="C84" i="9" s="1"/>
  <c r="C11" i="9"/>
  <c r="E10" i="9"/>
  <c r="E11" i="9" s="1"/>
  <c r="E66" i="9"/>
  <c r="E67" i="9" s="1"/>
  <c r="E72" i="9" s="1"/>
  <c r="C67" i="9"/>
  <c r="C72" i="9" s="1"/>
  <c r="E90" i="9"/>
  <c r="E91" i="9" s="1"/>
  <c r="E96" i="9" s="1"/>
  <c r="C91" i="9"/>
  <c r="C96" i="9" s="1"/>
  <c r="H7" i="8"/>
  <c r="I7" i="8"/>
  <c r="E11" i="8"/>
  <c r="G7" i="8"/>
  <c r="E7" i="8"/>
  <c r="C6" i="9"/>
  <c r="G11" i="8"/>
  <c r="D6" i="9" s="1"/>
  <c r="J11" i="8"/>
  <c r="H11" i="8"/>
  <c r="I11" i="8"/>
  <c r="E6" i="9" l="1"/>
  <c r="D7" i="9"/>
  <c r="D12" i="9" s="1"/>
  <c r="C5" i="9"/>
  <c r="E5" i="9" s="1"/>
  <c r="C7" i="9" l="1"/>
  <c r="C12" i="9" s="1"/>
  <c r="E7" i="9"/>
  <c r="E12" i="9" s="1"/>
</calcChain>
</file>

<file path=xl/sharedStrings.xml><?xml version="1.0" encoding="utf-8"?>
<sst xmlns="http://schemas.openxmlformats.org/spreadsheetml/2006/main" count="1714" uniqueCount="274">
  <si>
    <t>Specifický cíl CLLD</t>
  </si>
  <si>
    <t>IDENTIFIKACE programu</t>
  </si>
  <si>
    <t>Identifikace indikátorů</t>
  </si>
  <si>
    <t>Hodnoty indikátorů</t>
  </si>
  <si>
    <t>Program</t>
  </si>
  <si>
    <t>Prioritní osa OP/ Priorita unie</t>
  </si>
  <si>
    <t>Investiční priorita OP / Prioritní oblast</t>
  </si>
  <si>
    <t>Kód NČI2014+</t>
  </si>
  <si>
    <t>Název indikátoru</t>
  </si>
  <si>
    <t>Měrná jednotka</t>
  </si>
  <si>
    <t>Výchozí hodnota</t>
  </si>
  <si>
    <t>Datum výchozí hodnoty</t>
  </si>
  <si>
    <t>Cílová hodnota</t>
  </si>
  <si>
    <t>Datum cílové hodnoty</t>
  </si>
  <si>
    <t>PRV</t>
  </si>
  <si>
    <t xml:space="preserve">T3 </t>
  </si>
  <si>
    <t>Celkový počet vyškolených účastníků podle č. 14 nařízení EU č. 1305/2013 (Vzdělávací akce)</t>
  </si>
  <si>
    <t>výsledek</t>
  </si>
  <si>
    <t>Zjišťování a vlastní průzkum u potencionálních žadatelů a příjemců.</t>
  </si>
  <si>
    <t>Počet účastníků vzdělávání</t>
  </si>
  <si>
    <t>výstup</t>
  </si>
  <si>
    <t>Pracovní místa vytvořená v rámci podpořených projektů (Leader)</t>
  </si>
  <si>
    <t>Počet podpořených podniků/příjemců</t>
  </si>
  <si>
    <t>Pracovní místa vytvořená v rámci podpořených projektů (Leader)</t>
  </si>
  <si>
    <t>Celková délka lesních cest (km)</t>
  </si>
  <si>
    <t xml:space="preserve">Počet podpořených operací (akcí) </t>
  </si>
  <si>
    <t>Hodnota stanovena dle analýzy předpokládaných záměrů MAS Mikulovsko</t>
  </si>
  <si>
    <t>IROP</t>
  </si>
  <si>
    <t xml:space="preserve">7 51 20  </t>
  </si>
  <si>
    <t>Podíl veřejné osobní dopravy na celkových výkonech v osobní dopravě</t>
  </si>
  <si>
    <t>%</t>
  </si>
  <si>
    <t>ne</t>
  </si>
  <si>
    <t xml:space="preserve">7 50 01  </t>
  </si>
  <si>
    <t>Počet realizací vedoucích ke zvýšení bezpečnosti v dopravě</t>
  </si>
  <si>
    <t>realizace</t>
  </si>
  <si>
    <t>7 40 01</t>
  </si>
  <si>
    <t>Počet vytvořených parkovacích míst</t>
  </si>
  <si>
    <t>parkovací místa</t>
  </si>
  <si>
    <t>7 63 10</t>
  </si>
  <si>
    <t>Podíl cyklistiky na přepravních výkonech</t>
  </si>
  <si>
    <t>7 61 00</t>
  </si>
  <si>
    <t>Délka nově vybudovaných cyklostezek a cyklotras</t>
  </si>
  <si>
    <t>km</t>
  </si>
  <si>
    <t>7 64 01</t>
  </si>
  <si>
    <t xml:space="preserve">Počet parkovacích míst pro jízdní kola </t>
  </si>
  <si>
    <t>5 75 20</t>
  </si>
  <si>
    <t xml:space="preserve">Počet exponovaných území s nedostatečnou připraveností složek IZS </t>
  </si>
  <si>
    <t>území</t>
  </si>
  <si>
    <t>5 75 01</t>
  </si>
  <si>
    <t>Počet  nových a modernizovaných objektů sloužících složkám IZS</t>
  </si>
  <si>
    <t>objekty</t>
  </si>
  <si>
    <t>5 53 20</t>
  </si>
  <si>
    <t>Průměrný počet osob využívající sociální bydlení</t>
  </si>
  <si>
    <t>osoby/rok</t>
  </si>
  <si>
    <t xml:space="preserve">6 75 10 </t>
  </si>
  <si>
    <t xml:space="preserve">Kapacita služeb a sociální práce </t>
  </si>
  <si>
    <t>klienti</t>
  </si>
  <si>
    <t>5 54 01</t>
  </si>
  <si>
    <t>Počet podpořených zázemí pro služby a sociální práci</t>
  </si>
  <si>
    <t>zázemí</t>
  </si>
  <si>
    <t>5 53 10</t>
  </si>
  <si>
    <t xml:space="preserve"> Nárůst kapacity  sociálních bytů</t>
  </si>
  <si>
    <t>lůžka</t>
  </si>
  <si>
    <t>5 54 02</t>
  </si>
  <si>
    <t>Počet poskytovaných druhů sociálních služeb</t>
  </si>
  <si>
    <t>služby</t>
  </si>
  <si>
    <t>5 53 01</t>
  </si>
  <si>
    <t xml:space="preserve">Počet podpořených bytů pro sociální bydlení </t>
  </si>
  <si>
    <t>bytové jednotky</t>
  </si>
  <si>
    <t>1 04 11</t>
  </si>
  <si>
    <t xml:space="preserve">Míra nezaměstnanosti osob s nejnižším vzděláním </t>
  </si>
  <si>
    <t>1 01 02</t>
  </si>
  <si>
    <t>Počet podniků pobírajících granty</t>
  </si>
  <si>
    <t>podniky</t>
  </si>
  <si>
    <t>1 04 00</t>
  </si>
  <si>
    <t>Zvýšení zaměstnanosti v podporovaných podnicích</t>
  </si>
  <si>
    <t>FTE</t>
  </si>
  <si>
    <t>1 01 05</t>
  </si>
  <si>
    <t>Počet nových podniků, které dostávají podporu</t>
  </si>
  <si>
    <t>1 03 00</t>
  </si>
  <si>
    <t>Soukromé investice odpovídající veřejné podpoře podniků (granty)</t>
  </si>
  <si>
    <t>EUR</t>
  </si>
  <si>
    <t>1 04 03</t>
  </si>
  <si>
    <t>Zvýšení zaměstnanosti v podporovaných podnicích se zaměřením na znevýhodněné skupiny</t>
  </si>
  <si>
    <t xml:space="preserve">1 00 00 </t>
  </si>
  <si>
    <t>Počet podniků pobírajících podporu</t>
  </si>
  <si>
    <t>5 00 20</t>
  </si>
  <si>
    <t xml:space="preserve">Podíl tříletých dětí umístěných v předškolním zařízení </t>
  </si>
  <si>
    <t xml:space="preserve">5 00 00 </t>
  </si>
  <si>
    <t xml:space="preserve">Počet podpořených  vzdělávacích zařízení </t>
  </si>
  <si>
    <t>zařízení</t>
  </si>
  <si>
    <t xml:space="preserve">5 00 30 </t>
  </si>
  <si>
    <t xml:space="preserve">Podíl osob předčasně opouštějících vzdělávací systém  </t>
  </si>
  <si>
    <t>osoby</t>
  </si>
  <si>
    <t>5 00 01</t>
  </si>
  <si>
    <t>Kapacita podporovaných zařízení péče o děti nebo vzdělávacích zařízení</t>
  </si>
  <si>
    <t>OPZ</t>
  </si>
  <si>
    <t xml:space="preserve">výsledek </t>
  </si>
  <si>
    <t>OPŽP</t>
  </si>
  <si>
    <t>Plocha stanovišť, které jsou podporovány s cílem zlepšit jejich stav zachování [ha]</t>
  </si>
  <si>
    <t>ha</t>
  </si>
  <si>
    <t>Počet lokalit, kde byly posíleny ekosystémové funkce krajiny [lokalita]</t>
  </si>
  <si>
    <t>lokality</t>
  </si>
  <si>
    <t>e) Financování podle jednotlivých specifických cílů a opatření (příp. podopatření) SCLLD v jednotlivých letech</t>
  </si>
  <si>
    <t>CELKEM</t>
  </si>
  <si>
    <t>Nezpůsobilé výdaje (tis.kč)</t>
  </si>
  <si>
    <t>Prioritní osa OP/Priorita unie</t>
  </si>
  <si>
    <t>Investiční priorita OP/Prioritní oblast</t>
  </si>
  <si>
    <t>Celkové způsobilé výdaje (CZV)</t>
  </si>
  <si>
    <t>Z toho Podpora</t>
  </si>
  <si>
    <t>Z toho vlastní zdroje příjemce</t>
  </si>
  <si>
    <t>Speficický cíl OP/Operace PRV</t>
  </si>
  <si>
    <t>OP ŽP</t>
  </si>
  <si>
    <t>irop</t>
  </si>
  <si>
    <t>opz</t>
  </si>
  <si>
    <t>prv</t>
  </si>
  <si>
    <t>f) Financování SCLLD v jednotlivých letech podle specifických cílů operačních programů /opatření EZFRV (PRV)</t>
  </si>
  <si>
    <t>Programový rámec</t>
  </si>
  <si>
    <t>Investiční priorita  OP/Prioritní oblast</t>
  </si>
  <si>
    <t>Specifický cíl OP/Operace PRV</t>
  </si>
  <si>
    <t>PLÁN FINANCOVÁNÍ (způsobilé výdaje v tis. Kč) CELKEM</t>
  </si>
  <si>
    <t>Nezpůsobilé výdaje (tis. Kč)</t>
  </si>
  <si>
    <t>Z toho Vlastní zdroje příjemce</t>
  </si>
  <si>
    <t xml:space="preserve"> IROP</t>
  </si>
  <si>
    <t>OP Z</t>
  </si>
  <si>
    <t>MAS převzala hodnoty z Programového dokumentu IROP.</t>
  </si>
  <si>
    <t>Cílová hodnota byla stanovena na základě analýzy potřeb území MAS a šetření u potencionálních žadatelů.</t>
  </si>
  <si>
    <t>PO 2</t>
  </si>
  <si>
    <t>9d</t>
  </si>
  <si>
    <t>IP 3</t>
  </si>
  <si>
    <t>6b</t>
  </si>
  <si>
    <t>4.1</t>
  </si>
  <si>
    <t>2.3</t>
  </si>
  <si>
    <t>4.1.3</t>
  </si>
  <si>
    <t>19.3.1</t>
  </si>
  <si>
    <t>19.2.1</t>
  </si>
  <si>
    <t>1.1</t>
  </si>
  <si>
    <t>1.2</t>
  </si>
  <si>
    <t>2.1</t>
  </si>
  <si>
    <t>2.2</t>
  </si>
  <si>
    <t>3.1</t>
  </si>
  <si>
    <t>3.2</t>
  </si>
  <si>
    <t>5.1</t>
  </si>
  <si>
    <t>Specifický cíl OP/ operace PRV</t>
  </si>
  <si>
    <t>Typ Indikátoru (výstup/ výsledek)</t>
  </si>
  <si>
    <t>Celkové veřejné výdaje (EUR)</t>
  </si>
  <si>
    <t>Celková plocha (ha)</t>
  </si>
  <si>
    <t>Fiche PRV 7 Mikulovsko pro neproduktivní investice v lesích</t>
  </si>
  <si>
    <t>Fiche PRV 8 Mikulovsko pro činnosti spolupráce v rámci iniciativy LEADER</t>
  </si>
  <si>
    <t>Fiche PRV 1 Mikulovsko pro vzdělávání a informace</t>
  </si>
  <si>
    <t>Fiche PRV 2 Mikulovsko pro investice do zemědělských podniků</t>
  </si>
  <si>
    <t>Fiche PRV 3 Mikulovsko pro zpracování a uvádění na trh zemědělských produktů</t>
  </si>
  <si>
    <t>Fiche PRV 4 Mikulovsko pro lesnickou infrastrukturu</t>
  </si>
  <si>
    <t>Fiche PRV 5 Mikulovsko pro zemědělskou infrastrukturu</t>
  </si>
  <si>
    <t>Fiche PRV 6 Mikulovsko pro podporu investic na založení nebo rozvoj nezemědělských činností</t>
  </si>
  <si>
    <t>Fond</t>
  </si>
  <si>
    <t>Příspěvek Unie (tis. Kč)</t>
  </si>
  <si>
    <t>Národní spolufinancování (tis. Kč)</t>
  </si>
  <si>
    <t xml:space="preserve">Podpora (tis. Kč) </t>
  </si>
  <si>
    <t>EFRR</t>
  </si>
  <si>
    <t xml:space="preserve">IROP </t>
  </si>
  <si>
    <t>Celkem EFRR</t>
  </si>
  <si>
    <t>ESF</t>
  </si>
  <si>
    <t xml:space="preserve">OP Z </t>
  </si>
  <si>
    <t xml:space="preserve">Celkem ESF </t>
  </si>
  <si>
    <t>EZFRV</t>
  </si>
  <si>
    <t xml:space="preserve">PRV </t>
  </si>
  <si>
    <t xml:space="preserve">Celkem </t>
  </si>
  <si>
    <t>Tabulka h) financování podle programů a ESI fondů (podpora v tisících Kč)</t>
  </si>
  <si>
    <t>CELKEM 2016 - 2023</t>
  </si>
  <si>
    <t>CELKEM 2016</t>
  </si>
  <si>
    <t>CELKEM 2017</t>
  </si>
  <si>
    <t>CELKEM 2018</t>
  </si>
  <si>
    <t>CELKEM 2019</t>
  </si>
  <si>
    <t>CELKEM 2020</t>
  </si>
  <si>
    <t>CELKEM 2021</t>
  </si>
  <si>
    <t>CELKEM 2022</t>
  </si>
  <si>
    <t>CELKEM 2023</t>
  </si>
  <si>
    <t xml:space="preserve">Zjišťování a vlastní průzkum u potencionálních žadatelů a příjemců. V průběhu implementace SCLLD budou vyhlášeny 3 výzvy, přičemž v každé z nich se předpokládá podpora alespoň jednoho podniku - příjemce. </t>
  </si>
  <si>
    <t>participants</t>
  </si>
  <si>
    <t>počet kilometrů</t>
  </si>
  <si>
    <t>akce/operace</t>
  </si>
  <si>
    <t>IROP 1: Zajištění udržitelných forem dopravy</t>
  </si>
  <si>
    <t>IROP 3: Rozvoj infrastruktury pro dostupnost a rozvoj sociálních služeb a opatření vedoucí k sociální inkluzi</t>
  </si>
  <si>
    <t>IROP 5: Rozvoj infrastruktury vzdělávání</t>
  </si>
  <si>
    <t xml:space="preserve">tabulka g) Indikátory podle jednotlivých specifických cílů a opatření (příp. podopatření) SCLLD </t>
  </si>
  <si>
    <t>Opatření SCLLD</t>
  </si>
  <si>
    <t>Milník 31.12. 2018 (je-li ŘO vyžadován)</t>
  </si>
  <si>
    <t>Odůvodnění, jakým způsobem byly hodnoty stanoveny</t>
  </si>
  <si>
    <t>Specifický cíl SCLLD</t>
  </si>
  <si>
    <t>Podopatření SCLLD</t>
  </si>
  <si>
    <t>Příspěvek Unie (a)</t>
  </si>
  <si>
    <t>Národní veřejné zdroje (SR,SF) (b)</t>
  </si>
  <si>
    <t xml:space="preserve">Národní veřejné zdroje (kraj, obec, jiné) (c) </t>
  </si>
  <si>
    <t>Národní soukromé zdroje (d)</t>
  </si>
  <si>
    <t>PLÁN FINANCOVÁNÍ (způsobilé výdaje v tis. Kč)</t>
  </si>
  <si>
    <t>Prioritní osa OP/Priorita Unie</t>
  </si>
  <si>
    <t>PLÁN FINANCOVÁNÍ (způsobilé výdaje v tis. Kč)</t>
  </si>
  <si>
    <t xml:space="preserve">PLÁN FINANCOVÁNÍ (způsobilé výdaje v tis. Kč) </t>
  </si>
  <si>
    <t>IROP 2: Zvýšení připravenosti SDH</t>
  </si>
  <si>
    <t>OP Z 1: Prorodinná opatření</t>
  </si>
  <si>
    <t xml:space="preserve">Celkový počet účastníků  </t>
  </si>
  <si>
    <t>Kapacita podporovaných zařízení péče o děti nebo vzdělávacích zařízení</t>
  </si>
  <si>
    <t xml:space="preserve">výstup </t>
  </si>
  <si>
    <t xml:space="preserve">Cílová hodnota byla stanovena na základě analýzy potřeb v území MAS se zaměřením na potřeby v oblasti zvyšování bezpečnosti veřejné a pěší dopravy. Dle záměrů z území MAS předpokládá 1x realizaci úpravy chodníku, 1x přístup k zastávce VHD a 1x realizaci bezpečného přechodu pro chodce. Průměrná jednotková cena za realizaci byla na základě  analýzy ceníků dodavatelů a konzultací se zástupci obcí a Jihomoravského kraje stanovena ve výši 1 mil. Kč / 1 realizace. </t>
  </si>
  <si>
    <t xml:space="preserve">Cílová hodnota indikátoru vychází ze znalosti potřeb území vyplývajících z komunitního projednání. Průměrná cena byla stanovena na základě zkušeností z obdobných projektů ve výši Kč 60.000,-/1 parkovací místo. </t>
  </si>
  <si>
    <t>IROP 4: Sociální podnikání</t>
  </si>
  <si>
    <t xml:space="preserve">Hodnota indikátoru byla stanovena na základě analýzy potřeb území MAS v návaznosti na indikátor 76100, kdy se v rámci cyklostezky plánuje pořízení parkovacích míst pro 24 jízdních kol v celkové hodnotě  24 000 Kč. Průměrná cena byla stanovena na základě rozboru ceníků dodavatelů stojanů na kola ve výši Kč 4000,-/stojan (pro 4 jízdní kola). </t>
  </si>
  <si>
    <t xml:space="preserve">Hodnota byla stanovena s ohledem na podporu pouze nových sociálních podniků v rámci opatření (v 1. pol. roku 2017 se na území MAS Mikulovsko nenachází žádný sociální podnik). Průměrné plánované náklady na 1 sociální podnik činí 526 tis. Kč. </t>
  </si>
  <si>
    <t>Vzhledem k plánované alokaci na opatření byly soukromé veřejné zdroje stanoveny na hodnotu 956,7 EUR. Při přepočtu byl použit doporučený kurz 27,50 Kč/EUR (26 310 / 27,5).</t>
  </si>
  <si>
    <t xml:space="preserve">Cílová hodnota byla stanovena na základě průzkumu poptávky po podpoře sociálního podnikání u potencionálních žadatelů. Zájem o sociální podnikání v území je indikován ze strany 1 osoby a předpokládaný počáteční počet FTE v nově vzniklém sociálním podniku činí 1 FTE při nákladech 526 tisíc / 1 FTE. </t>
  </si>
  <si>
    <t xml:space="preserve">Cílová hodnota indikátoru je stanovena s ohledem na indikátor 1 04 00 na 0,5 úvazku nově vytvořeného FTE obsazeného zaměstnanci z řad znevýhodněných skupin (např. osoby dlouhodobě nezaměstnané, osoby zdravotně postižené, osoby do 25 let, osoby starší 55 let, osoby s nízkou kvalifikací, osoby pečující o dítě či osobu blízkou, osoby s jiným sociokulturním znevýhodněním atp.). Průměrné náklady na vznik 0,5 FTE pro osoby ze znevýhodněných skupin činí 263 tis. Kč / 0,5 FTE. </t>
  </si>
  <si>
    <t xml:space="preserve">Cílová hodnota je odvozena od plánované podpory vzdělávacích zařízení: v rámci MŠ 10 osob, v rámci ZŠ 30 osob, v rámci organizace zájmového a neformálního vzdělávání 30 osob. </t>
  </si>
  <si>
    <t>OPZ 2: Sociální a komunitní služby</t>
  </si>
  <si>
    <t>2.3.1</t>
  </si>
  <si>
    <t>Počet podpořených komunitních center</t>
  </si>
  <si>
    <t>OPZ 1: Prorodinná opatření</t>
  </si>
  <si>
    <t>OPZ 3: Zaměstnanost</t>
  </si>
  <si>
    <t>místa</t>
  </si>
  <si>
    <t>Kapacita podpořených služeb</t>
  </si>
  <si>
    <t>Využívání podpořených služeb</t>
  </si>
  <si>
    <t>Počet projektů, které zcela nebo zčásti provádějí sociální partneři nebo nevládní organizace</t>
  </si>
  <si>
    <t>počet</t>
  </si>
  <si>
    <t>67310</t>
  </si>
  <si>
    <t xml:space="preserve">Bývalí účastníci projektů, u nichž intervence formou sociální práce naplnila svůj účel </t>
  </si>
  <si>
    <t>Osoby</t>
  </si>
  <si>
    <t>Výsledek</t>
  </si>
  <si>
    <t>Bývalí účastníci projektů v oblasti sociálních služeb, u nichž služba naplnila svůj účel</t>
  </si>
  <si>
    <t>Cílová hodnota indikátoru vychází ze známých záměrů a potřeb v území (absorpční kapacity), s ohledem na počet osob zapojených do aktivit projektů a hodnotu indikátoru 60000.</t>
  </si>
  <si>
    <t>Znevýhodnění účastníci, kteří po ukončení své účasti hledají zaměstnání, jsou v procesu vzdělávání/odborné přípravy, rozšiřují si kvalifikaci nebo jsou zaměstnaní, a to i OSVČ</t>
  </si>
  <si>
    <t>Účastníci zaměstnaní po ukončení své účasti, včetně OSVČ</t>
  </si>
  <si>
    <t>Počet zaměstnavatelů, kteří podporují flexibilní formy práce</t>
  </si>
  <si>
    <t xml:space="preserve">Východiskem pro stanovení cílové hodnoty je 20 účastníků (viz indikátor 60000). Cílová hodnota indikátoru je pak stanovena na základě odborného odhadu založeného na zkušenostech na trhu práce a specificích cílových skupin a zaměření aktivit/projektů v tomto opatření. </t>
  </si>
  <si>
    <t xml:space="preserve">Účastníci zaměstnaní 6 měsíců po ukončení své účasti, včetně OSVČ </t>
  </si>
  <si>
    <t>OP ŽP 1: Výsadba dřevin</t>
  </si>
  <si>
    <t xml:space="preserve">OP ŽP 1: Výsadba dřevin </t>
  </si>
  <si>
    <t>Celkem EZFRV</t>
  </si>
  <si>
    <t xml:space="preserve">Cílová hodnota byla stanovena na základě průzkumu potřeb území MAS a šetření u potencionálních žadatelů. Na základě těchto informací plánujeme podpořit 1 x MŠ, 1 x ZŠ a 1 x zařízení neformálního/volnočasového vzdělávání (DDM). Dle známých záměrů těchto vzdělávacích zařízení byly stanoveny tyto předpokládané náklady: 4 mil. Kč / MŠ, 2,6 mil. Kč / ZŠ, 1,2 mil. Kč / organizace zájmového a neformálního vzdělávání. Hodnota milníku reflektuje připravenost potenciálních žadatelů k čerpání finančních prostředků, která se taktéž promítla do finančního plánu (tabulka E). </t>
  </si>
  <si>
    <t xml:space="preserve">Východiskem pro stanovení cílové hodnoty je 20 účastníků (viz indikátor 60000). Cílová hodnota indikátoru je pak stanovena na základě odborného odhadu založeného na zkušenostech na trhu práce a na specificích cílových skupin a zaměření aktivit/projektů v tomto opatření. </t>
  </si>
  <si>
    <t xml:space="preserve">Cílová hodnota indikátoru je stanovena odborným odhadem na základě rozhovorů se zástupci zaměstnavatelů v území MAS a Úřadu práce, dále na základě očekávaných typů projektů, připravenosti zaměstnavatelů a specifik cílové skupiny. </t>
  </si>
  <si>
    <t xml:space="preserve">Hodnota indikátoru je stanovena na základě očekávaného počtu podpořených znevýhodněných účastníků - rodičů, kterým prorodinná opatření vytvoří podmínky po jejich aktivní zapojení na trhu práce, tj. umožní jim aktivně vyhledávat zaměstnání / účastnit se odborné přípravy či rekvalifikace / udržet si zaměstnání, příp. zahájit činnost, působit jako OSVČ. </t>
  </si>
  <si>
    <t xml:space="preserve">Cílová hodnota je odvozena ze známých záměrů a potřeb v území (absorpční kapacity), ze kterých vyplývá, že jeden z projektů bude realizován nevládní organizací. </t>
  </si>
  <si>
    <t>Cílová hodnota indikátoru vypočtena dle alokace pro Programový rámec PRV stanovené Ministerstvem zemědělství.</t>
  </si>
  <si>
    <t xml:space="preserve">Cílová hodnota představuje jeden nový sociální podnik (který vznikne díky podpoře)  s průměrnými předpokládanými náklady (s předpokládanou cenou) ve výši Kč 526 tis. / nový podnik. </t>
  </si>
  <si>
    <t>Na základě komunitního projednání bylo zjištěno, že v MAS aktuálně není nabídka sociálního bydlení. Proto je výchozí hodnota rovna nule. Ze stejného důvodu přebíráme průměrnou obložnost lůžka stanovenou MPSV ve výši 0,7 osoby na lůžko.  S ohledem na cílovou hodnotu 9 nových lůžek v sociálním bydlení je proto cílová hodnota tohoto indikátoru stanovena jako součin 9 * 0,7  = 6,3.</t>
  </si>
  <si>
    <t>Účastníci, kteří získali kvalifikaci po ukončení své účasti</t>
  </si>
  <si>
    <t>Počet osob využívajících zařízení péče o děti předškolního věku</t>
  </si>
  <si>
    <t>Počet osob využívajících zařízení péče o děti ve věku do 3 let</t>
  </si>
  <si>
    <t>Počet podpořených zařízení péče o děti předškolního věku</t>
  </si>
  <si>
    <t xml:space="preserve">zařízení </t>
  </si>
  <si>
    <t xml:space="preserve">Z dostupných informací z území vyplývá zájem předložit žádost o podporu jedné dětské skupiny s kapacitou pěti dětí. Předpokládaná délka trvání projektu činí 3 roky, měsíční náklady jsou dle odborného odhadu stanoveny ve výši Kč 40 000,-/měsíc, tj. průměrné měsíční náklady na jedno dítě v dětské skupině činí Kč 8 000,-/dítě/měsíc. </t>
  </si>
  <si>
    <t xml:space="preserve">Očekávaná okamžitá kapacita zařízení péče o děti předškolního věku, tj. dětské skupiny, činí 5 dětí. Na základě dostupných informací předpokládáme, že do zařízení mohou být umístěni (přijati) i sourozenci, nicméně s ohledem na předpokládanou délku trvání projektu (3 roky) také předpokládáme postupnou obměnu dětí ve skupině  (z důvodu věku). Při stanovení cílové hodnoty kalkulujeme: 1. rok: 5 dětí = 4 rodiče (3 * 1 rodič/1 děti + 1 * 1 rodič/2 děti) = 4 osoby; 2. rok očekáváme obměnu dvou dětí, tj. budou podpořeny další dvě osoby (rodiče), 3. rok taktéž očekáváme obměnu dvou dětí, tj. budou podpořeny další dvě osoby (rodiče). Tj. 4 + 2 + 2 = 8 osob. </t>
  </si>
  <si>
    <t>Nové nebo inovované sociální služby týkající se bydlení</t>
  </si>
  <si>
    <t xml:space="preserve">Očekávaná kapacita zařízení péče o děti předškolního věku, tj. dětské skupiny, činí 5 dětí. Dle dostupných informací z území odhadujeme, že v průběhu tří let trvání projektu budou mít zájem o umístění dětí ve věku do 3 let do dětské skupiny 3 rodiče, tj. počet osob = 3. </t>
  </si>
  <si>
    <t xml:space="preserve">Dle dostupných informací a v souladu se Střednědobým plánem rozvoje sociálních služeb v Jihomoravském kraji předpokládáme realizaci jednoho projektu zaměřeného na podporu samostatného bydlení. </t>
  </si>
  <si>
    <t xml:space="preserve">Hodnota indikátoru je stanovena na základě předpokladu, že některé z podpořených služeb, konkrétně odborné sociální poradenství a komunitní centrum (částečně), budou poskytovány taktéž cílové skupině anonymních klientů, respektive nepřesáhne bagatelní podporu 40 hodin. </t>
  </si>
  <si>
    <t xml:space="preserve">Pozn.: V Opatření OPZ 2 neočekáváme zapojení obchodních korporací, proto pro toto Opatření nejsou zahrnuty veškeré zdroje financování. </t>
  </si>
  <si>
    <t>Hodnota reflektuje očekávanou kapacitu podpořených sociálních služeb. Na základě zkušeností poskytovatelů sociálních služeb předpokládáme následující využití podpořených služeb: odborné sociální poradenství: 20 (nad rámec bagatelní podpory), osobní asistence: 15 osob, odlehčovací služby: 15 osob, sociálně terapeutická dílna: 16 osob, sociální rehabilitace: 12 osob, komunitní centrum: 20 osob, podpora samostatného bydlení: 2 osoby. Celkový počet účastníků je stanoven na základě předpokladu, že služby budou s ohledem na vysoký převis poptávky nad nabídkou, využity ze 100 %, a že v průběhu projektu dojde k částečné obměně uživatelů. Celkový počet uživatelů činí: 20 + 15 + 15 + 16 + 12 + 20 + 2= 100.</t>
  </si>
  <si>
    <t>Počet osob pracujících v rámci flexibilních forem práce</t>
  </si>
  <si>
    <t xml:space="preserve">MAS Mikulovsko je postiženo relativně vyšší nezaměstnaností. Cílová hodnota je stanovena s ohledem na připravenost klíčových aktérů zaměstnanosti v území k realizaci projektů. MAS předpokládá, že v rámci opatření budou v časovém horizontu 5 let podpořeny 2 projekty s kombinací aktivit, jako např. podpora flexibilních forem práce (s využitím např. homeworkingu, zkrácených úvazků/pracovní doby, volné pracovní doby apod.), umístění na volná pracovní místa, vytváření nových pracovních míst, rekvalifikace a další profesní vzdělávání. V každém projektu bude podpořeno 10 účastníků (tj. 2 * 10 = 20 osob), přičemž každému účastníkovi bude poskytnuta podpora dle jeho potřeb. Podporou se míní jakákoliv forma podpory, přičemž každá podpořená osoba se v rámci projektu započítává pouze jednou bez ohledu na to, kolik podpor obdržela. Podporou je tedy jakákoliv aktivita financovaná z rozpočtu projektu, ze které mají cílové skupiny prospěch, podpora může mít formu např. vzdělávacího nebo rekvalifikačního kurzu, stáže, odborné konzultace, poradenství, výcviku, školení, odborné praxe, apod., podle situace a potřeb daného účastníka. MAS plánuje podporu komplexních projektů nabízejících vzájemně provázané aktivity a služby, které umožní individuální práci s každým klientem (osobou). </t>
  </si>
  <si>
    <t xml:space="preserve">Cílová hodnota indikátoru je stanovena na základě rozhovorů se zástupci zaměstnavatelů v území MAS a Úřadu práce, dále na základě očekávaných typů projektů, připravenosti zaměstnavatelů a specifik cílové skupiny. V rámci podpořených budou 2 osoby, které byly dříve nezaměstnané, neaktivní nebo měly nižší úvazek, zaměstnány v jedné z flexibilních forem práce. </t>
  </si>
  <si>
    <t xml:space="preserve">Cílovou hodnotu MAS stanovila na základě analýzy potřeb území a na základě Střednědobého plánu rozvoje sociálních služeb v JMK. Ze zdrojů MAS vyplývá zájem celkem 4 obcí o investice do infrastruktury pro sociální bydlení. Z analýzy vyplývá zájem o vybudování 3 bytů o 2 sociálních lužkách a 1 bytu se 3 sociálními lůžky (3x2 + 3 = 9 soc. lůžek). Výchozí hodnota činí nula, neboť v obcích MAS nejsou k dispozici žádné sociální byty, tj. kapacita sociálních bytů je rovna nule. </t>
  </si>
  <si>
    <t>Cílovou hodnotu MAS stanovila na základě analýzy potřeb území a na základě Střednědobého plánu rozvoje sociálních služeb v Jihomoravském kraji. Z těchto informací vyplývá zájem celkem 4 obcí o budování infrastruktury pro sociální bydlení. Z analýzy vyplývá záměr vybudovat 3 sociální byty o 2 sociálních lužkách a 1 sociální byt se 3 sociálními lůžky. Průměrná cena je dle zjištěných cen v místě a čase obvyklých stanovena na Kč 450.000,-/byt. Průměrná cena je stanovena na základě znalosti očekávaných projektových záměrů obcí a na průzkumu cen stavebních prací a vybavení realizovaného MAS. Hodnota milníku reflektuje nízkou připravenost (rozpracovanost) projektových záměrů k realizaci a náročnost administrativně-technické přípravy projektů (zpracování veškeré dokumentace, získání veškerých potřebných dokumentů atd.), od kterých se odvíjí předpoklad zahájení a realizace prací, tj. i dosažení výstupů, po 31. 12. 2018 (proto hodnota milníku = 0). Výchozí hodnota činí nula, neboť v obcích MAS nejsou k dispozici žádné sociální byty.</t>
  </si>
  <si>
    <t xml:space="preserve">Průměrná cena ve výši 4,45 mil. Kč/km nové cyklostezky byla stanovena na základě porovnání cen u podobných projektů realizovaných v území MAS. V návaznosti na absorpční kapacitu, respektive připravenost projektů byla cílová hodnota stanovena na 1,25 km nové cyklostezky. Plánované realizace se nebudou týkat cyklotras. </t>
  </si>
  <si>
    <t xml:space="preserve">Výchozí hodnota byla stanovena na základě šetření o poskytovaných sociálních službách v území (ve všech formách, tj. pobytové, terénní  a ambulantní). Cílová hodnota reflektuje předpokládanou okamžitou kapacitu navýšenou o kapacity vzniklé díky podpoře.  Komunitní centrum (výchozí kapacita = 0, cílová kapacita = 15, nárůst = 15), odlehčovací služba (výchozí kapacita = 3, cílová kapacita = 9, nárůst = 6), denní stacionář (výchozí kapacita = 27, cílová kapacita = 33, nárůst = 6), sociálně terapeutická dílna (výchozí kapacita = 0, cílová kapacita = 8), zázemí pro poskytování služeb osobní asistence (výchozí kapacita = 0, cílová kapacita = 2), zázemí pro sociální rehabilitaci (výchozí kapacita = 0, cílová kapacita = 6, nárůst = 6). Nárůst okamžitých kapacit sociálních služeb a sociální práce v důsledku podpory očekáváme ve výši 15+6+6+8+2+6=43 klientů. Dojde k nárůstu ze současné hodnoty kapacity (pobytových, terénních, ambulantních), která činí 342 klientů, na celkových 385 klientů. </t>
  </si>
  <si>
    <t xml:space="preserve">Celková alokace na toto opatření a cílová hodnota indikátoru byly stanoveny na základě aktuální poptávky v území po podpoře sociálního podnikání. Průměrné odhadované (očekávané) náklady na podporu jednoho nového podniku v daných podmínkách činí Kč 526 tisíc/nový podnik.  V území je evidován jeden zájemce o založení jednoho nového sociálního podniku, jehož vznik plánujeme v rámci SCLLD podpořit. Do 1. pol. roku 2017 na území MAS Mikulovsko nepůsobí  žádný sociální podnik, proto je výchozí hodnota rovna nule. Z podpory v tomto Opatření tedy bude podpořen jeden nový sociální podnik s průměrnými náklady 526 tis. Kč. Průměrné plánované náklady na 1 nový sociální podnik (který vznikne díky podpoře) činí 526 tis. Kč. Průměrné náklady jsou odvozeny od rozsahu připravovaného projektu a průzkumu cen za stavební práce a vybavení. S ohledem na náročnost a nízkou připravenost projektového záměru k realizaci je realizace opatření plánována do let 2019-2020, a proto je hodnota milníku k 31. 12. 2018 rovna nule. </t>
  </si>
  <si>
    <t xml:space="preserve">Na základě znalosti potřeb území a absorpční kapacity předpokládáme podporu těchto sociálních služeb s následující okamžitou kapacitou v danou chvíli: 1x odborné sociální poradenství (1 pracovník na půl úvazku) s kapacitou 1 osoba v danou chvíli, 2x osobní asistence (2 pracovníci na půl úvazku) s kapacitou 1 osoba na 1 pracovníka, tj. 2 osoby, 1x odlehčovací služby (1 pracovník na plný úvazek na 2 roky, 1 pracovník na půl úvazku na 3 roky) s kapacitou 5 osob / pracovník, tj. 10 osob, 1x sociálně terapeutická dílna (1 pracovník na půl úvazku) s kapacitou 8 osob, 1x sociální rehabilitace (1 pracovník na plný úvazek) s kapacitou 6 osob, 1x komunitní centrum (1 pracovník na plný úvazek, 1 pracovník na poloviční úvazek) s kapacitou 15 osob, 1x podpora samostatného bydlení (1 pracovník na půl úvazku) s kapacitou 2 osoby. Okamžitá kapacita podpořených služeb tedy činí 1 + 2 + 10 + 8 + 6 + 15 + 2 = 44 osob v danou chvíli. Průměrná hrubá měsíční mzda je kalkulována ve výši Kč 30.000 za plný úvazek, respektive Kč 15.000 za poloviční úvazek, doba realizace jednotlivých projektů je plánována na 2, respektive 3 roky. V současné době, tj. k datu přípravy strategie, nejsou v území známy záměry týkající se těchto služeb: terénní programy, sociálně aktivizační služby pro rodiny s dětmi, raná péče, nízkoprahová centra, kontaktní centra, byť jsou tyto služby v Opatření z důvodu možných budoucích změn obsaženy. </t>
  </si>
  <si>
    <t xml:space="preserve">Na základě zjištěných potřeb území ve vztahu ke stavebním úpravám objektů IZS MAS stanovila, že v rámci SCLLD budou podpořeny 2 rekonstrukce objektů. Průměrné náklady na rekonstrukci jednoho objektu stanovila MAS na příkladu obdobných projektů a dokumentace ve výši Kč 2,5 mil. Kč Stavební úpravy budou zaměřeny na rekonstrukci prostor za účelem zajištění řádného garážování techniky, uskladnění prostředků před povětrnostními vlivy a zajištění kontinuální připravenosti techniky a prostředků k nasazení (rekonstrukce bude zahrnovat úpravu vjezdu a vnitřních dispozic/prostor pro optimalizaci uskladnění techniky a využití prostoru). Hodnota milníku se s ohledem na připravenost jednoho z projektů k realizaci očekává ve výši 1. </t>
  </si>
  <si>
    <r>
      <t xml:space="preserve">Na základě informací z území předpokládáme, že v rámci předložených projektů budou podpořena následující zázemí pro služby a sociální práci: 1) Komunitní centrum (výchozí kapacita = 0, cílová kapacita = 15, průměrné náklady stanovené dle očekávané náročnosti projektu, rozpočtů obdobných projektů a s využitím cen v místě a čase obvyklých = Kč 1 000 000,-/komunitní centrum), 2) odlehčovací služba (výchozí kapacita = 3, cílová kapacita = 9, očekávané náklady stanovené porovnáním rozsahu projektového záměru a cen v místě a čase obvyklých = 450 000,-/zázemí), 3) denní stacionář (výchozí kapacita = 27, cílová kapacita = 33, průměrné očekávané náklady odvozeny od předpokládaného rozsahu projektu zahrnujícího rekonstrukci prostor a jejich vybavení v cenách v místě a čase obvyklých = 800 000,-/zázemí), 4) sociálně terapeutická dílna (výchozí kapacita = 0, cílová kapacita = 8, průměrné očekávané náklady odvozeny od předpokládaného rozsahu projektu zahrnujícího rekonstrukci prostor a jejich vybavení v cenách v místě a čase obvyklých = 800 000), 5) zázemí pro poskytování služeb osobní asistence (výchozí kapacita = 0, cílová kapacita = 2, očekávané průměrné náklady dle odhadu rozpočtu projektu </t>
    </r>
    <r>
      <rPr>
        <b/>
        <sz val="12"/>
        <rFont val="Calibri"/>
        <family val="2"/>
        <charset val="238"/>
        <scheme val="minor"/>
      </rPr>
      <t>= 450 000,-/zázemí),</t>
    </r>
    <r>
      <rPr>
        <sz val="12"/>
        <rFont val="Calibri"/>
        <family val="2"/>
        <charset val="238"/>
        <scheme val="minor"/>
      </rPr>
      <t xml:space="preserve"> 6) zázemí pro sociální rehabilitaci (výchozí kapacita = 0, cílová kapacita = 6, očekávané průměrné náklady dle odhadu rozpočtu projektu = 500 000,-/zázemí). Při odhadu všech průměrných nákladů jsme vycházeli z dostupných informací o projektových záměrech (aktuální stav, potřeby), přičemž pro odhad, respektive ověření nákladů jsme dále využili informací z obdobných projektů  a internetového průzkumu aktuálních cen v místě a čase obvyklých vzhledem k rozsahu daného projektu (ceny stavebních prací a materiálů, ceny potřebného vybavení). V rámci komunitního centra plánujeme poskytování sociální služby dle zákona č. 108/2006 Sb. </t>
    </r>
  </si>
  <si>
    <r>
      <t>V rámci podpory očekáváme 10 osob podpořených v rámci aktivity vzdělávání pečujících osob.  Na základě odborného odhadu předpokládáme 70% úspěšnost účastníků při formálním ověřování znalostí, tj. získání kvalifikace dle předem stanovených standardů a ve stanovené lhůtě (4 týdnů od data ukončení účasti na projektu;</t>
    </r>
    <r>
      <rPr>
        <i/>
        <sz val="12"/>
        <rFont val="Calibri"/>
        <family val="2"/>
        <charset val="238"/>
        <scheme val="minor"/>
      </rPr>
      <t xml:space="preserve"> zdroj: Obecná část pravidel pro žadatele a příjemce, verze 6</t>
    </r>
    <r>
      <rPr>
        <sz val="12"/>
        <rFont val="Calibri"/>
        <family val="2"/>
        <charset val="238"/>
        <scheme val="minor"/>
      </rPr>
      <t>), proto činí cílová hodnota 7 osob.</t>
    </r>
  </si>
  <si>
    <t xml:space="preserve">V území MAS Mikulovsko je v rámci SCLLD plánován vznik jednoho komunitního centra, ve kterém bude poskytována nejméně jedna sociální služba dle zákona č. 108/2006 Sb., o sociálních službách s kapacitou 15 osob. </t>
  </si>
  <si>
    <r>
      <t xml:space="preserve">Hodnota indikátoru je odvozena od záměru podpořit jednu dětskou skupinu (pro </t>
    </r>
    <r>
      <rPr>
        <sz val="12"/>
        <rFont val="Calibri"/>
        <family val="2"/>
        <charset val="238"/>
        <scheme val="minor"/>
      </rPr>
      <t xml:space="preserve">5 dětí), jednu družinu/klub (pro 10 dětí/žáků), příměstský tábor (kapacita tábora činí </t>
    </r>
    <r>
      <rPr>
        <sz val="12"/>
        <rFont val="Calibri"/>
        <family val="2"/>
        <charset val="238"/>
        <scheme val="minor"/>
      </rPr>
      <t xml:space="preserve">10 dětí/týden, přičemž zájem o projekty na tuto aktivitu předpokládáme v letech 2018 - 2022; tábor se může v jednom roce opakovat, ale kapacita 10 dětí je započtena pro jeden cyklus/rok pouze jednou) a vzdělávání pečujících osob v počtu 10. Cílová hodnota odvozená od plánovaných projektů, respektive jejich kapacit, proto činí 75 účastníků. </t>
    </r>
  </si>
  <si>
    <r>
      <t xml:space="preserve">Hodnota indikátoru vyjadřuje okamžitou kapacitu jednotlivých podpořených zařízení, tj. jedné dětské skupiny o kapacitě </t>
    </r>
    <r>
      <rPr>
        <sz val="12"/>
        <rFont val="Calibri"/>
        <family val="2"/>
        <charset val="238"/>
        <scheme val="minor"/>
      </rPr>
      <t xml:space="preserve">5 dětí, jednoho klubu/družiny o kapacitě 10 dětí/žáků a příměstského tábora o kapacitě 10 dětí / týden. Průměrné měsíční náklady dětské skupiny/klubu/družiny kalkulujeme ve výši Kč 40 000,-/měsíc/pracovník. </t>
    </r>
  </si>
  <si>
    <r>
      <t>V území je zřejmý nedostatek sociálních služeb a jejich kapacit. V rámci opatření bude podpořeno 6 sociálních služeb dle zákona č. 108/2006 Sb., poskytovaných formou ambulantní nebo terénní v návaznosti na</t>
    </r>
    <r>
      <rPr>
        <sz val="12"/>
        <rFont val="Calibri"/>
        <family val="2"/>
        <charset val="238"/>
        <scheme val="minor"/>
      </rPr>
      <t xml:space="preserve"> podporu 6 zázemí pro tyto služby  (z toho jedna sociální služba dle zákona č. 108/2006 Sb. bude podpořena v nově vzniklém komunitním centru).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</si>
</sst>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K_č"/>
    <numFmt numFmtId="165" formatCode="0.0"/>
    <numFmt numFmtId="166" formatCode="0.000"/>
    <numFmt numFmtId="167" formatCode="0.0000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8480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/>
    <xf numFmtId="0" fontId="0" fillId="0" borderId="20" xfId="0" applyBorder="1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16" fontId="0" fillId="0" borderId="0" xfId="0" applyNumberFormat="1"/>
    <xf numFmtId="0" fontId="0" fillId="3" borderId="35" xfId="0" applyNumberFormat="1" applyFont="1" applyFill="1" applyBorder="1" applyAlignment="1">
      <alignment horizontal="center" vertical="center"/>
    </xf>
    <xf numFmtId="0" fontId="0" fillId="4" borderId="35" xfId="0" applyNumberFormat="1" applyFont="1" applyFill="1" applyBorder="1" applyAlignment="1">
      <alignment horizontal="center" vertical="center"/>
    </xf>
    <xf numFmtId="0" fontId="0" fillId="0" borderId="20" xfId="0" applyNumberFormat="1" applyBorder="1"/>
    <xf numFmtId="0" fontId="5" fillId="4" borderId="3" xfId="0" applyNumberFormat="1" applyFont="1" applyFill="1" applyBorder="1" applyAlignment="1">
      <alignment horizontal="center"/>
    </xf>
    <xf numFmtId="0" fontId="10" fillId="0" borderId="0" xfId="0" applyFont="1"/>
    <xf numFmtId="0" fontId="11" fillId="8" borderId="35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4" fontId="10" fillId="7" borderId="35" xfId="0" applyNumberFormat="1" applyFont="1" applyFill="1" applyBorder="1" applyAlignment="1">
      <alignment horizontal="center"/>
    </xf>
    <xf numFmtId="4" fontId="10" fillId="7" borderId="35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Fill="1"/>
    <xf numFmtId="0" fontId="12" fillId="0" borderId="0" xfId="0" applyFont="1"/>
    <xf numFmtId="49" fontId="0" fillId="0" borderId="0" xfId="0" applyNumberFormat="1"/>
    <xf numFmtId="49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1" fillId="8" borderId="35" xfId="0" applyNumberFormat="1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6" borderId="0" xfId="0" applyFont="1" applyFill="1" applyAlignment="1">
      <alignment wrapText="1"/>
    </xf>
    <xf numFmtId="0" fontId="0" fillId="3" borderId="35" xfId="0" applyNumberFormat="1" applyFont="1" applyFill="1" applyBorder="1" applyAlignment="1">
      <alignment horizontal="left" vertical="center" wrapText="1"/>
    </xf>
    <xf numFmtId="0" fontId="18" fillId="5" borderId="17" xfId="0" applyNumberFormat="1" applyFont="1" applyFill="1" applyBorder="1" applyAlignment="1">
      <alignment horizontal="center" vertical="center" wrapText="1"/>
    </xf>
    <xf numFmtId="0" fontId="18" fillId="5" borderId="18" xfId="0" applyNumberFormat="1" applyFont="1" applyFill="1" applyBorder="1" applyAlignment="1">
      <alignment horizontal="center" vertical="center" wrapText="1"/>
    </xf>
    <xf numFmtId="0" fontId="18" fillId="5" borderId="19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wrapText="1"/>
    </xf>
    <xf numFmtId="0" fontId="7" fillId="3" borderId="3" xfId="0" applyNumberFormat="1" applyFont="1" applyFill="1" applyBorder="1"/>
    <xf numFmtId="0" fontId="7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vertical="center" wrapText="1"/>
    </xf>
    <xf numFmtId="0" fontId="7" fillId="3" borderId="7" xfId="0" applyNumberFormat="1" applyFont="1" applyFill="1" applyBorder="1" applyAlignment="1">
      <alignment horizontal="left" vertical="center" wrapText="1"/>
    </xf>
    <xf numFmtId="0" fontId="7" fillId="3" borderId="27" xfId="0" applyNumberFormat="1" applyFont="1" applyFill="1" applyBorder="1"/>
    <xf numFmtId="4" fontId="13" fillId="3" borderId="2" xfId="0" applyNumberFormat="1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7" fillId="3" borderId="29" xfId="0" applyNumberFormat="1" applyFont="1" applyFill="1" applyBorder="1" applyAlignment="1">
      <alignment horizontal="left" vertical="center" wrapText="1"/>
    </xf>
    <xf numFmtId="0" fontId="7" fillId="3" borderId="28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/>
    </xf>
    <xf numFmtId="0" fontId="0" fillId="3" borderId="6" xfId="0" applyNumberFormat="1" applyFill="1" applyBorder="1"/>
    <xf numFmtId="0" fontId="7" fillId="3" borderId="32" xfId="0" applyNumberFormat="1" applyFont="1" applyFill="1" applyBorder="1" applyAlignment="1">
      <alignment horizontal="left" vertical="center" wrapText="1"/>
    </xf>
    <xf numFmtId="0" fontId="7" fillId="3" borderId="22" xfId="0" applyNumberFormat="1" applyFont="1" applyFill="1" applyBorder="1" applyAlignment="1">
      <alignment horizontal="left" vertical="center" wrapText="1"/>
    </xf>
    <xf numFmtId="0" fontId="8" fillId="5" borderId="45" xfId="0" applyNumberFormat="1" applyFont="1" applyFill="1" applyBorder="1" applyAlignment="1">
      <alignment horizontal="center" vertical="center" wrapText="1"/>
    </xf>
    <xf numFmtId="0" fontId="8" fillId="5" borderId="45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vertical="center" wrapText="1"/>
    </xf>
    <xf numFmtId="2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right"/>
    </xf>
    <xf numFmtId="2" fontId="13" fillId="3" borderId="3" xfId="0" applyNumberFormat="1" applyFont="1" applyFill="1" applyBorder="1" applyAlignment="1">
      <alignment horizontal="right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4" fontId="20" fillId="0" borderId="0" xfId="0" applyNumberFormat="1" applyFont="1"/>
    <xf numFmtId="4" fontId="20" fillId="0" borderId="0" xfId="0" applyNumberFormat="1" applyFont="1" applyAlignment="1">
      <alignment wrapText="1"/>
    </xf>
    <xf numFmtId="4" fontId="20" fillId="0" borderId="0" xfId="0" applyNumberFormat="1" applyFont="1" applyFill="1"/>
    <xf numFmtId="4" fontId="21" fillId="0" borderId="0" xfId="0" applyNumberFormat="1" applyFont="1" applyFill="1"/>
    <xf numFmtId="4" fontId="0" fillId="0" borderId="0" xfId="0" applyNumberFormat="1" applyFont="1" applyFill="1"/>
    <xf numFmtId="0" fontId="0" fillId="0" borderId="0" xfId="0" applyFill="1"/>
    <xf numFmtId="0" fontId="22" fillId="0" borderId="0" xfId="0" applyFont="1" applyFill="1"/>
    <xf numFmtId="49" fontId="0" fillId="0" borderId="0" xfId="0" applyNumberFormat="1" applyFill="1"/>
    <xf numFmtId="4" fontId="13" fillId="3" borderId="3" xfId="0" applyNumberFormat="1" applyFont="1" applyFill="1" applyBorder="1" applyAlignment="1">
      <alignment vertical="center"/>
    </xf>
    <xf numFmtId="4" fontId="13" fillId="3" borderId="6" xfId="0" applyNumberFormat="1" applyFont="1" applyFill="1" applyBorder="1" applyAlignment="1">
      <alignment vertical="center" wrapText="1"/>
    </xf>
    <xf numFmtId="4" fontId="13" fillId="3" borderId="6" xfId="0" applyNumberFormat="1" applyFont="1" applyFill="1" applyBorder="1" applyAlignment="1">
      <alignment vertical="center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Fill="1"/>
    <xf numFmtId="167" fontId="0" fillId="0" borderId="0" xfId="0" applyNumberFormat="1"/>
    <xf numFmtId="166" fontId="10" fillId="0" borderId="0" xfId="0" applyNumberFormat="1" applyFont="1"/>
    <xf numFmtId="2" fontId="13" fillId="3" borderId="3" xfId="0" applyNumberFormat="1" applyFont="1" applyFill="1" applyBorder="1" applyAlignment="1">
      <alignment horizontal="right" vertical="center"/>
    </xf>
    <xf numFmtId="0" fontId="17" fillId="3" borderId="35" xfId="0" applyNumberFormat="1" applyFont="1" applyFill="1" applyBorder="1" applyAlignment="1">
      <alignment horizontal="left" vertical="center" wrapText="1"/>
    </xf>
    <xf numFmtId="0" fontId="23" fillId="3" borderId="35" xfId="0" applyNumberFormat="1" applyFont="1" applyFill="1" applyBorder="1" applyAlignment="1">
      <alignment horizontal="center" vertical="center" wrapText="1"/>
    </xf>
    <xf numFmtId="0" fontId="23" fillId="3" borderId="35" xfId="0" applyNumberFormat="1" applyFont="1" applyFill="1" applyBorder="1" applyAlignment="1">
      <alignment horizontal="center" vertical="center"/>
    </xf>
    <xf numFmtId="14" fontId="23" fillId="3" borderId="35" xfId="0" applyNumberFormat="1" applyFont="1" applyFill="1" applyBorder="1" applyAlignment="1">
      <alignment horizontal="center" vertical="center"/>
    </xf>
    <xf numFmtId="4" fontId="23" fillId="3" borderId="35" xfId="0" applyNumberFormat="1" applyFont="1" applyFill="1" applyBorder="1" applyAlignment="1">
      <alignment horizontal="center" vertical="center"/>
    </xf>
    <xf numFmtId="0" fontId="17" fillId="3" borderId="35" xfId="0" applyNumberFormat="1" applyFont="1" applyFill="1" applyBorder="1" applyAlignment="1" applyProtection="1">
      <alignment horizontal="left" vertical="center" wrapText="1"/>
      <protection locked="0"/>
    </xf>
    <xf numFmtId="165" fontId="23" fillId="3" borderId="35" xfId="0" applyNumberFormat="1" applyFont="1" applyFill="1" applyBorder="1" applyAlignment="1">
      <alignment horizontal="center" vertical="center"/>
    </xf>
    <xf numFmtId="0" fontId="17" fillId="3" borderId="35" xfId="0" applyNumberFormat="1" applyFont="1" applyFill="1" applyBorder="1" applyAlignment="1">
      <alignment vertical="center" wrapText="1"/>
    </xf>
    <xf numFmtId="0" fontId="26" fillId="0" borderId="0" xfId="0" applyFont="1" applyFill="1"/>
    <xf numFmtId="0" fontId="0" fillId="3" borderId="37" xfId="0" applyNumberFormat="1" applyFont="1" applyFill="1" applyBorder="1" applyAlignment="1">
      <alignment horizontal="left" vertical="center" wrapText="1"/>
    </xf>
    <xf numFmtId="0" fontId="0" fillId="3" borderId="39" xfId="0" applyNumberFormat="1" applyFont="1" applyFill="1" applyBorder="1" applyAlignment="1">
      <alignment horizontal="left" vertical="center" wrapText="1"/>
    </xf>
    <xf numFmtId="0" fontId="0" fillId="3" borderId="38" xfId="0" applyNumberFormat="1" applyFont="1" applyFill="1" applyBorder="1" applyAlignment="1">
      <alignment horizontal="left" vertical="center" wrapText="1"/>
    </xf>
    <xf numFmtId="0" fontId="0" fillId="3" borderId="37" xfId="0" applyNumberFormat="1" applyFont="1" applyFill="1" applyBorder="1" applyAlignment="1">
      <alignment horizontal="center" vertical="center"/>
    </xf>
    <xf numFmtId="0" fontId="0" fillId="3" borderId="38" xfId="0" applyNumberFormat="1" applyFont="1" applyFill="1" applyBorder="1" applyAlignment="1">
      <alignment horizontal="center" vertical="center"/>
    </xf>
    <xf numFmtId="0" fontId="0" fillId="3" borderId="39" xfId="0" applyNumberFormat="1" applyFont="1" applyFill="1" applyBorder="1" applyAlignment="1">
      <alignment horizontal="center" vertical="center"/>
    </xf>
    <xf numFmtId="0" fontId="0" fillId="4" borderId="37" xfId="0" applyNumberFormat="1" applyFont="1" applyFill="1" applyBorder="1" applyAlignment="1">
      <alignment horizontal="center" vertical="center"/>
    </xf>
    <xf numFmtId="0" fontId="0" fillId="4" borderId="38" xfId="0" applyNumberFormat="1" applyFont="1" applyFill="1" applyBorder="1" applyAlignment="1">
      <alignment horizontal="center" vertical="center"/>
    </xf>
    <xf numFmtId="0" fontId="0" fillId="3" borderId="37" xfId="0" applyNumberFormat="1" applyFill="1" applyBorder="1" applyAlignment="1">
      <alignment horizontal="left" vertical="center" wrapText="1"/>
    </xf>
    <xf numFmtId="0" fontId="0" fillId="4" borderId="39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0" fontId="9" fillId="5" borderId="9" xfId="0" applyNumberFormat="1" applyFont="1" applyFill="1" applyBorder="1" applyAlignment="1">
      <alignment horizontal="center" vertical="center" wrapText="1"/>
    </xf>
    <xf numFmtId="0" fontId="9" fillId="5" borderId="15" xfId="0" applyNumberFormat="1" applyFont="1" applyFill="1" applyBorder="1" applyAlignment="1">
      <alignment horizontal="center" vertical="center" wrapText="1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6" xfId="0" applyNumberFormat="1" applyFont="1" applyFill="1" applyBorder="1" applyAlignment="1">
      <alignment horizontal="center" vertical="center" wrapText="1"/>
    </xf>
    <xf numFmtId="0" fontId="9" fillId="5" borderId="11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9" fillId="5" borderId="13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0" fillId="3" borderId="39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3" borderId="39" xfId="0" applyNumberFormat="1" applyFont="1" applyFill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8" fillId="5" borderId="35" xfId="0" applyNumberFormat="1" applyFont="1" applyFill="1" applyBorder="1" applyAlignment="1">
      <alignment horizontal="center" vertical="center" wrapText="1"/>
    </xf>
    <xf numFmtId="0" fontId="8" fillId="5" borderId="45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49" fontId="8" fillId="5" borderId="37" xfId="0" applyNumberFormat="1" applyFont="1" applyFill="1" applyBorder="1" applyAlignment="1">
      <alignment horizontal="center" vertical="center" wrapText="1"/>
    </xf>
    <xf numFmtId="49" fontId="8" fillId="5" borderId="39" xfId="0" applyNumberFormat="1" applyFont="1" applyFill="1" applyBorder="1" applyAlignment="1">
      <alignment horizontal="center" vertical="center" wrapText="1"/>
    </xf>
    <xf numFmtId="49" fontId="8" fillId="5" borderId="5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2" fillId="5" borderId="42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  <xf numFmtId="0" fontId="7" fillId="3" borderId="31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2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tabSelected="1" topLeftCell="F31" zoomScale="70" zoomScaleNormal="70" workbookViewId="0">
      <selection activeCell="P32" sqref="P32"/>
    </sheetView>
  </sheetViews>
  <sheetFormatPr defaultRowHeight="18.75" x14ac:dyDescent="0.3"/>
  <cols>
    <col min="1" max="1" width="10.42578125" style="20" customWidth="1"/>
    <col min="2" max="2" width="33.140625" style="19" customWidth="1"/>
    <col min="3" max="3" width="9.140625" style="20"/>
    <col min="4" max="4" width="12.140625" style="20" customWidth="1"/>
    <col min="5" max="5" width="11" style="20" customWidth="1"/>
    <col min="6" max="6" width="11.7109375" style="20" customWidth="1"/>
    <col min="7" max="7" width="10.42578125" style="20" customWidth="1"/>
    <col min="8" max="8" width="43.42578125" style="21" customWidth="1"/>
    <col min="9" max="9" width="19.28515625" style="19" customWidth="1"/>
    <col min="10" max="10" width="13.5703125" style="20" customWidth="1"/>
    <col min="11" max="11" width="12.7109375" style="20" customWidth="1"/>
    <col min="12" max="12" width="14" style="20" customWidth="1"/>
    <col min="13" max="13" width="11.140625" style="20" customWidth="1"/>
    <col min="14" max="14" width="15.42578125" style="20" customWidth="1"/>
    <col min="15" max="15" width="12" style="20" customWidth="1"/>
    <col min="16" max="16" width="102.85546875" style="29" customWidth="1"/>
    <col min="17" max="17" width="16.7109375" style="88" customWidth="1"/>
    <col min="18" max="18" width="19.85546875" style="20" customWidth="1"/>
    <col min="19" max="19" width="15" style="20" customWidth="1"/>
    <col min="20" max="16384" width="9.140625" style="20"/>
  </cols>
  <sheetData>
    <row r="2" spans="1:17" x14ac:dyDescent="0.3">
      <c r="A2" s="26" t="s">
        <v>185</v>
      </c>
    </row>
    <row r="3" spans="1:17" ht="19.5" thickBot="1" x14ac:dyDescent="0.35"/>
    <row r="4" spans="1:17" s="19" customFormat="1" ht="15.75" customHeight="1" thickBot="1" x14ac:dyDescent="0.35">
      <c r="A4" s="126" t="s">
        <v>0</v>
      </c>
      <c r="B4" s="128" t="s">
        <v>186</v>
      </c>
      <c r="C4" s="130" t="s">
        <v>1</v>
      </c>
      <c r="D4" s="131"/>
      <c r="E4" s="131"/>
      <c r="F4" s="132"/>
      <c r="G4" s="130" t="s">
        <v>2</v>
      </c>
      <c r="H4" s="131"/>
      <c r="I4" s="131"/>
      <c r="J4" s="132"/>
      <c r="K4" s="133" t="s">
        <v>3</v>
      </c>
      <c r="L4" s="134"/>
      <c r="M4" s="134"/>
      <c r="N4" s="134"/>
      <c r="O4" s="134"/>
      <c r="P4" s="124" t="s">
        <v>188</v>
      </c>
      <c r="Q4" s="89"/>
    </row>
    <row r="5" spans="1:17" s="19" customFormat="1" ht="60" x14ac:dyDescent="0.3">
      <c r="A5" s="127"/>
      <c r="B5" s="129"/>
      <c r="C5" s="32" t="s">
        <v>4</v>
      </c>
      <c r="D5" s="32" t="s">
        <v>5</v>
      </c>
      <c r="E5" s="32" t="s">
        <v>6</v>
      </c>
      <c r="F5" s="32" t="s">
        <v>143</v>
      </c>
      <c r="G5" s="32" t="s">
        <v>7</v>
      </c>
      <c r="H5" s="33" t="s">
        <v>8</v>
      </c>
      <c r="I5" s="32" t="s">
        <v>9</v>
      </c>
      <c r="J5" s="34" t="s">
        <v>144</v>
      </c>
      <c r="K5" s="32" t="s">
        <v>10</v>
      </c>
      <c r="L5" s="35" t="s">
        <v>11</v>
      </c>
      <c r="M5" s="32" t="s">
        <v>12</v>
      </c>
      <c r="N5" s="35" t="s">
        <v>13</v>
      </c>
      <c r="O5" s="36" t="s">
        <v>187</v>
      </c>
      <c r="P5" s="125"/>
      <c r="Q5" s="89"/>
    </row>
    <row r="6" spans="1:17" s="22" customFormat="1" ht="45" customHeight="1" x14ac:dyDescent="0.3">
      <c r="A6" s="120" t="s">
        <v>139</v>
      </c>
      <c r="B6" s="114" t="s">
        <v>149</v>
      </c>
      <c r="C6" s="117" t="s">
        <v>14</v>
      </c>
      <c r="D6" s="117">
        <v>6</v>
      </c>
      <c r="E6" s="117" t="s">
        <v>130</v>
      </c>
      <c r="F6" s="117" t="s">
        <v>135</v>
      </c>
      <c r="G6" s="7" t="s">
        <v>15</v>
      </c>
      <c r="H6" s="106" t="s">
        <v>16</v>
      </c>
      <c r="I6" s="106" t="s">
        <v>179</v>
      </c>
      <c r="J6" s="107" t="s">
        <v>17</v>
      </c>
      <c r="K6" s="107">
        <v>0</v>
      </c>
      <c r="L6" s="108">
        <v>41639</v>
      </c>
      <c r="M6" s="107">
        <v>60</v>
      </c>
      <c r="N6" s="108">
        <v>45291</v>
      </c>
      <c r="O6" s="107">
        <v>15</v>
      </c>
      <c r="P6" s="105" t="s">
        <v>18</v>
      </c>
      <c r="Q6" s="90"/>
    </row>
    <row r="7" spans="1:17" s="22" customFormat="1" x14ac:dyDescent="0.3">
      <c r="A7" s="123"/>
      <c r="B7" s="116"/>
      <c r="C7" s="118"/>
      <c r="D7" s="118"/>
      <c r="E7" s="118"/>
      <c r="F7" s="118"/>
      <c r="G7" s="7">
        <v>92301</v>
      </c>
      <c r="H7" s="106" t="s">
        <v>19</v>
      </c>
      <c r="I7" s="106" t="s">
        <v>93</v>
      </c>
      <c r="J7" s="107" t="s">
        <v>20</v>
      </c>
      <c r="K7" s="107">
        <v>0</v>
      </c>
      <c r="L7" s="108">
        <v>41639</v>
      </c>
      <c r="M7" s="107">
        <v>60</v>
      </c>
      <c r="N7" s="108">
        <v>45291</v>
      </c>
      <c r="O7" s="107">
        <v>15</v>
      </c>
      <c r="P7" s="105" t="s">
        <v>18</v>
      </c>
      <c r="Q7" s="90"/>
    </row>
    <row r="8" spans="1:17" s="22" customFormat="1" ht="30" x14ac:dyDescent="0.3">
      <c r="A8" s="123"/>
      <c r="B8" s="114" t="s">
        <v>150</v>
      </c>
      <c r="C8" s="117" t="s">
        <v>14</v>
      </c>
      <c r="D8" s="117">
        <v>6</v>
      </c>
      <c r="E8" s="117" t="s">
        <v>130</v>
      </c>
      <c r="F8" s="117" t="s">
        <v>135</v>
      </c>
      <c r="G8" s="7">
        <v>94800</v>
      </c>
      <c r="H8" s="106" t="s">
        <v>21</v>
      </c>
      <c r="I8" s="106" t="s">
        <v>76</v>
      </c>
      <c r="J8" s="107" t="s">
        <v>17</v>
      </c>
      <c r="K8" s="107">
        <v>0</v>
      </c>
      <c r="L8" s="108">
        <v>41639</v>
      </c>
      <c r="M8" s="107">
        <v>1</v>
      </c>
      <c r="N8" s="108">
        <v>45291</v>
      </c>
      <c r="O8" s="107">
        <v>0</v>
      </c>
      <c r="P8" s="105" t="s">
        <v>18</v>
      </c>
      <c r="Q8" s="90"/>
    </row>
    <row r="9" spans="1:17" s="22" customFormat="1" x14ac:dyDescent="0.3">
      <c r="A9" s="123"/>
      <c r="B9" s="116"/>
      <c r="C9" s="118"/>
      <c r="D9" s="118"/>
      <c r="E9" s="118"/>
      <c r="F9" s="118"/>
      <c r="G9" s="7">
        <v>93701</v>
      </c>
      <c r="H9" s="106" t="s">
        <v>22</v>
      </c>
      <c r="I9" s="106" t="s">
        <v>73</v>
      </c>
      <c r="J9" s="107" t="s">
        <v>20</v>
      </c>
      <c r="K9" s="107">
        <v>0</v>
      </c>
      <c r="L9" s="108">
        <v>41639</v>
      </c>
      <c r="M9" s="107">
        <v>8</v>
      </c>
      <c r="N9" s="108">
        <v>45291</v>
      </c>
      <c r="O9" s="107">
        <v>3</v>
      </c>
      <c r="P9" s="105" t="s">
        <v>18</v>
      </c>
      <c r="Q9" s="90"/>
    </row>
    <row r="10" spans="1:17" s="22" customFormat="1" ht="45" customHeight="1" x14ac:dyDescent="0.3">
      <c r="A10" s="123"/>
      <c r="B10" s="114" t="s">
        <v>151</v>
      </c>
      <c r="C10" s="117" t="s">
        <v>14</v>
      </c>
      <c r="D10" s="117">
        <v>6</v>
      </c>
      <c r="E10" s="117" t="s">
        <v>130</v>
      </c>
      <c r="F10" s="117" t="s">
        <v>135</v>
      </c>
      <c r="G10" s="7">
        <v>94800</v>
      </c>
      <c r="H10" s="106" t="s">
        <v>23</v>
      </c>
      <c r="I10" s="106" t="s">
        <v>76</v>
      </c>
      <c r="J10" s="107" t="s">
        <v>17</v>
      </c>
      <c r="K10" s="107">
        <v>0</v>
      </c>
      <c r="L10" s="108">
        <v>41639</v>
      </c>
      <c r="M10" s="107">
        <v>1</v>
      </c>
      <c r="N10" s="108">
        <v>45291</v>
      </c>
      <c r="O10" s="107">
        <v>0</v>
      </c>
      <c r="P10" s="105" t="s">
        <v>18</v>
      </c>
      <c r="Q10" s="90"/>
    </row>
    <row r="11" spans="1:17" s="22" customFormat="1" x14ac:dyDescent="0.3">
      <c r="A11" s="123"/>
      <c r="B11" s="116"/>
      <c r="C11" s="118"/>
      <c r="D11" s="118"/>
      <c r="E11" s="118"/>
      <c r="F11" s="118"/>
      <c r="G11" s="7">
        <v>93701</v>
      </c>
      <c r="H11" s="106" t="s">
        <v>22</v>
      </c>
      <c r="I11" s="106" t="s">
        <v>76</v>
      </c>
      <c r="J11" s="107" t="s">
        <v>20</v>
      </c>
      <c r="K11" s="107">
        <v>0</v>
      </c>
      <c r="L11" s="108">
        <v>41639</v>
      </c>
      <c r="M11" s="107">
        <v>10</v>
      </c>
      <c r="N11" s="108">
        <v>45291</v>
      </c>
      <c r="O11" s="107">
        <v>3</v>
      </c>
      <c r="P11" s="105" t="s">
        <v>18</v>
      </c>
      <c r="Q11" s="90"/>
    </row>
    <row r="12" spans="1:17" s="22" customFormat="1" x14ac:dyDescent="0.3">
      <c r="A12" s="123"/>
      <c r="B12" s="114" t="s">
        <v>152</v>
      </c>
      <c r="C12" s="117" t="s">
        <v>14</v>
      </c>
      <c r="D12" s="117">
        <v>6</v>
      </c>
      <c r="E12" s="117" t="s">
        <v>130</v>
      </c>
      <c r="F12" s="117" t="s">
        <v>135</v>
      </c>
      <c r="G12" s="7">
        <v>94302</v>
      </c>
      <c r="H12" s="106" t="s">
        <v>24</v>
      </c>
      <c r="I12" s="106" t="s">
        <v>180</v>
      </c>
      <c r="J12" s="107" t="s">
        <v>17</v>
      </c>
      <c r="K12" s="107">
        <v>0</v>
      </c>
      <c r="L12" s="108">
        <v>41639</v>
      </c>
      <c r="M12" s="107">
        <v>0.8</v>
      </c>
      <c r="N12" s="108">
        <v>45291</v>
      </c>
      <c r="O12" s="107">
        <v>0.3</v>
      </c>
      <c r="P12" s="105" t="s">
        <v>18</v>
      </c>
      <c r="Q12" s="90"/>
    </row>
    <row r="13" spans="1:17" s="22" customFormat="1" x14ac:dyDescent="0.3">
      <c r="A13" s="123"/>
      <c r="B13" s="116"/>
      <c r="C13" s="118"/>
      <c r="D13" s="118"/>
      <c r="E13" s="118"/>
      <c r="F13" s="118"/>
      <c r="G13" s="7">
        <v>93701</v>
      </c>
      <c r="H13" s="106" t="s">
        <v>22</v>
      </c>
      <c r="I13" s="106" t="s">
        <v>73</v>
      </c>
      <c r="J13" s="107" t="s">
        <v>20</v>
      </c>
      <c r="K13" s="107">
        <v>0</v>
      </c>
      <c r="L13" s="108">
        <v>41639</v>
      </c>
      <c r="M13" s="107">
        <v>3</v>
      </c>
      <c r="N13" s="108">
        <v>45291</v>
      </c>
      <c r="O13" s="107">
        <v>1</v>
      </c>
      <c r="P13" s="105" t="s">
        <v>18</v>
      </c>
      <c r="Q13" s="90"/>
    </row>
    <row r="14" spans="1:17" s="22" customFormat="1" ht="31.5" x14ac:dyDescent="0.3">
      <c r="A14" s="121"/>
      <c r="B14" s="31" t="s">
        <v>153</v>
      </c>
      <c r="C14" s="7" t="s">
        <v>14</v>
      </c>
      <c r="D14" s="7">
        <v>6</v>
      </c>
      <c r="E14" s="7" t="s">
        <v>130</v>
      </c>
      <c r="F14" s="7" t="s">
        <v>135</v>
      </c>
      <c r="G14" s="7">
        <v>93701</v>
      </c>
      <c r="H14" s="106" t="s">
        <v>22</v>
      </c>
      <c r="I14" s="106" t="s">
        <v>73</v>
      </c>
      <c r="J14" s="107" t="s">
        <v>20</v>
      </c>
      <c r="K14" s="107">
        <v>0</v>
      </c>
      <c r="L14" s="108">
        <v>41639</v>
      </c>
      <c r="M14" s="107">
        <v>3</v>
      </c>
      <c r="N14" s="108">
        <v>45291</v>
      </c>
      <c r="O14" s="107">
        <v>1</v>
      </c>
      <c r="P14" s="105" t="s">
        <v>178</v>
      </c>
      <c r="Q14" s="90"/>
    </row>
    <row r="15" spans="1:17" s="22" customFormat="1" ht="45" customHeight="1" x14ac:dyDescent="0.3">
      <c r="A15" s="120" t="s">
        <v>142</v>
      </c>
      <c r="B15" s="114" t="s">
        <v>154</v>
      </c>
      <c r="C15" s="117" t="s">
        <v>14</v>
      </c>
      <c r="D15" s="117">
        <v>6</v>
      </c>
      <c r="E15" s="117" t="s">
        <v>130</v>
      </c>
      <c r="F15" s="117" t="s">
        <v>135</v>
      </c>
      <c r="G15" s="7">
        <v>94800</v>
      </c>
      <c r="H15" s="106" t="s">
        <v>23</v>
      </c>
      <c r="I15" s="106" t="s">
        <v>76</v>
      </c>
      <c r="J15" s="107" t="s">
        <v>17</v>
      </c>
      <c r="K15" s="107">
        <v>0</v>
      </c>
      <c r="L15" s="108">
        <v>41639</v>
      </c>
      <c r="M15" s="107">
        <v>2</v>
      </c>
      <c r="N15" s="108">
        <v>45291</v>
      </c>
      <c r="O15" s="107">
        <v>1</v>
      </c>
      <c r="P15" s="105" t="s">
        <v>18</v>
      </c>
      <c r="Q15" s="90"/>
    </row>
    <row r="16" spans="1:17" s="22" customFormat="1" x14ac:dyDescent="0.3">
      <c r="A16" s="121"/>
      <c r="B16" s="116"/>
      <c r="C16" s="118"/>
      <c r="D16" s="118"/>
      <c r="E16" s="118"/>
      <c r="F16" s="118"/>
      <c r="G16" s="7">
        <v>93701</v>
      </c>
      <c r="H16" s="106" t="s">
        <v>22</v>
      </c>
      <c r="I16" s="106" t="s">
        <v>76</v>
      </c>
      <c r="J16" s="107" t="s">
        <v>20</v>
      </c>
      <c r="K16" s="107">
        <v>0</v>
      </c>
      <c r="L16" s="108">
        <v>41639</v>
      </c>
      <c r="M16" s="107">
        <v>5</v>
      </c>
      <c r="N16" s="108">
        <v>45291</v>
      </c>
      <c r="O16" s="107">
        <v>2</v>
      </c>
      <c r="P16" s="105" t="s">
        <v>18</v>
      </c>
      <c r="Q16" s="90"/>
    </row>
    <row r="17" spans="1:19" s="22" customFormat="1" x14ac:dyDescent="0.3">
      <c r="A17" s="120" t="s">
        <v>139</v>
      </c>
      <c r="B17" s="114" t="s">
        <v>147</v>
      </c>
      <c r="C17" s="117" t="s">
        <v>14</v>
      </c>
      <c r="D17" s="117">
        <v>6</v>
      </c>
      <c r="E17" s="117" t="s">
        <v>130</v>
      </c>
      <c r="F17" s="117" t="s">
        <v>135</v>
      </c>
      <c r="G17" s="7">
        <v>92702</v>
      </c>
      <c r="H17" s="106" t="s">
        <v>25</v>
      </c>
      <c r="I17" s="106" t="s">
        <v>181</v>
      </c>
      <c r="J17" s="107" t="s">
        <v>20</v>
      </c>
      <c r="K17" s="107">
        <v>0</v>
      </c>
      <c r="L17" s="108">
        <v>41639</v>
      </c>
      <c r="M17" s="107">
        <v>2</v>
      </c>
      <c r="N17" s="108">
        <v>45291</v>
      </c>
      <c r="O17" s="107">
        <v>1</v>
      </c>
      <c r="P17" s="105" t="s">
        <v>18</v>
      </c>
      <c r="Q17" s="90"/>
    </row>
    <row r="18" spans="1:19" s="22" customFormat="1" ht="15.75" customHeight="1" x14ac:dyDescent="0.3">
      <c r="A18" s="121"/>
      <c r="B18" s="116"/>
      <c r="C18" s="118"/>
      <c r="D18" s="118"/>
      <c r="E18" s="118"/>
      <c r="F18" s="118"/>
      <c r="G18" s="7">
        <v>93001</v>
      </c>
      <c r="H18" s="106" t="s">
        <v>146</v>
      </c>
      <c r="I18" s="106" t="s">
        <v>100</v>
      </c>
      <c r="J18" s="107" t="s">
        <v>20</v>
      </c>
      <c r="K18" s="107">
        <v>0</v>
      </c>
      <c r="L18" s="108">
        <v>41639</v>
      </c>
      <c r="M18" s="107">
        <v>1</v>
      </c>
      <c r="N18" s="108">
        <v>45291</v>
      </c>
      <c r="O18" s="107">
        <v>0.5</v>
      </c>
      <c r="P18" s="105" t="s">
        <v>26</v>
      </c>
      <c r="Q18" s="90"/>
    </row>
    <row r="19" spans="1:19" s="22" customFormat="1" ht="45" x14ac:dyDescent="0.3">
      <c r="A19" s="8" t="s">
        <v>141</v>
      </c>
      <c r="B19" s="31" t="s">
        <v>148</v>
      </c>
      <c r="C19" s="7" t="s">
        <v>14</v>
      </c>
      <c r="D19" s="7">
        <v>6</v>
      </c>
      <c r="E19" s="7" t="s">
        <v>130</v>
      </c>
      <c r="F19" s="7" t="s">
        <v>134</v>
      </c>
      <c r="G19" s="7">
        <v>92501</v>
      </c>
      <c r="H19" s="106" t="s">
        <v>145</v>
      </c>
      <c r="I19" s="106" t="s">
        <v>81</v>
      </c>
      <c r="J19" s="107" t="s">
        <v>20</v>
      </c>
      <c r="K19" s="107">
        <v>0</v>
      </c>
      <c r="L19" s="108">
        <v>41639</v>
      </c>
      <c r="M19" s="109">
        <v>25759</v>
      </c>
      <c r="N19" s="108">
        <v>45291</v>
      </c>
      <c r="O19" s="107">
        <v>0</v>
      </c>
      <c r="P19" s="105" t="s">
        <v>242</v>
      </c>
      <c r="Q19" s="90"/>
    </row>
    <row r="20" spans="1:19" s="22" customFormat="1" ht="30" x14ac:dyDescent="0.3">
      <c r="A20" s="120" t="s">
        <v>140</v>
      </c>
      <c r="B20" s="114" t="s">
        <v>182</v>
      </c>
      <c r="C20" s="117" t="s">
        <v>27</v>
      </c>
      <c r="D20" s="117">
        <v>4</v>
      </c>
      <c r="E20" s="117" t="s">
        <v>128</v>
      </c>
      <c r="F20" s="117" t="s">
        <v>131</v>
      </c>
      <c r="G20" s="7" t="s">
        <v>28</v>
      </c>
      <c r="H20" s="106" t="s">
        <v>29</v>
      </c>
      <c r="I20" s="106" t="s">
        <v>30</v>
      </c>
      <c r="J20" s="107" t="s">
        <v>17</v>
      </c>
      <c r="K20" s="107">
        <v>30</v>
      </c>
      <c r="L20" s="108">
        <v>40908</v>
      </c>
      <c r="M20" s="107">
        <v>35</v>
      </c>
      <c r="N20" s="108">
        <v>45291</v>
      </c>
      <c r="O20" s="107" t="s">
        <v>31</v>
      </c>
      <c r="P20" s="105" t="s">
        <v>125</v>
      </c>
      <c r="Q20" s="90"/>
    </row>
    <row r="21" spans="1:19" s="22" customFormat="1" ht="108" customHeight="1" x14ac:dyDescent="0.3">
      <c r="A21" s="123"/>
      <c r="B21" s="115"/>
      <c r="C21" s="119"/>
      <c r="D21" s="119"/>
      <c r="E21" s="119"/>
      <c r="F21" s="119"/>
      <c r="G21" s="7" t="s">
        <v>32</v>
      </c>
      <c r="H21" s="106" t="s">
        <v>33</v>
      </c>
      <c r="I21" s="106" t="s">
        <v>34</v>
      </c>
      <c r="J21" s="107" t="s">
        <v>20</v>
      </c>
      <c r="K21" s="107">
        <v>0</v>
      </c>
      <c r="L21" s="108">
        <v>41639</v>
      </c>
      <c r="M21" s="107">
        <v>3</v>
      </c>
      <c r="N21" s="108">
        <v>45291</v>
      </c>
      <c r="O21" s="107" t="s">
        <v>31</v>
      </c>
      <c r="P21" s="105" t="s">
        <v>204</v>
      </c>
      <c r="Q21" s="90"/>
      <c r="R21" s="92"/>
    </row>
    <row r="22" spans="1:19" s="22" customFormat="1" ht="60" customHeight="1" x14ac:dyDescent="0.3">
      <c r="A22" s="123"/>
      <c r="B22" s="115"/>
      <c r="C22" s="119"/>
      <c r="D22" s="119"/>
      <c r="E22" s="119"/>
      <c r="F22" s="119"/>
      <c r="G22" s="7" t="s">
        <v>35</v>
      </c>
      <c r="H22" s="106" t="s">
        <v>36</v>
      </c>
      <c r="I22" s="106" t="s">
        <v>37</v>
      </c>
      <c r="J22" s="107" t="s">
        <v>20</v>
      </c>
      <c r="K22" s="107">
        <v>0</v>
      </c>
      <c r="L22" s="108">
        <v>41639</v>
      </c>
      <c r="M22" s="107">
        <v>5</v>
      </c>
      <c r="N22" s="108">
        <v>45291</v>
      </c>
      <c r="O22" s="107" t="s">
        <v>31</v>
      </c>
      <c r="P22" s="105" t="s">
        <v>205</v>
      </c>
      <c r="Q22" s="90"/>
    </row>
    <row r="23" spans="1:19" s="22" customFormat="1" ht="30" customHeight="1" x14ac:dyDescent="0.3">
      <c r="A23" s="123"/>
      <c r="B23" s="115"/>
      <c r="C23" s="119"/>
      <c r="D23" s="119"/>
      <c r="E23" s="119"/>
      <c r="F23" s="119"/>
      <c r="G23" s="7" t="s">
        <v>38</v>
      </c>
      <c r="H23" s="106" t="s">
        <v>39</v>
      </c>
      <c r="I23" s="106" t="s">
        <v>30</v>
      </c>
      <c r="J23" s="107" t="s">
        <v>17</v>
      </c>
      <c r="K23" s="107">
        <v>7</v>
      </c>
      <c r="L23" s="108">
        <v>40908</v>
      </c>
      <c r="M23" s="107">
        <v>10</v>
      </c>
      <c r="N23" s="108">
        <v>45291</v>
      </c>
      <c r="O23" s="107" t="s">
        <v>31</v>
      </c>
      <c r="P23" s="105" t="s">
        <v>125</v>
      </c>
      <c r="Q23" s="90"/>
    </row>
    <row r="24" spans="1:19" s="22" customFormat="1" ht="86.25" customHeight="1" x14ac:dyDescent="0.3">
      <c r="A24" s="123"/>
      <c r="B24" s="115"/>
      <c r="C24" s="119"/>
      <c r="D24" s="119"/>
      <c r="E24" s="119"/>
      <c r="F24" s="119"/>
      <c r="G24" s="7" t="s">
        <v>40</v>
      </c>
      <c r="H24" s="106" t="s">
        <v>41</v>
      </c>
      <c r="I24" s="106" t="s">
        <v>42</v>
      </c>
      <c r="J24" s="107" t="s">
        <v>20</v>
      </c>
      <c r="K24" s="107">
        <v>0</v>
      </c>
      <c r="L24" s="108">
        <v>41639</v>
      </c>
      <c r="M24" s="107">
        <v>1.25</v>
      </c>
      <c r="N24" s="108">
        <v>45291</v>
      </c>
      <c r="O24" s="107" t="s">
        <v>31</v>
      </c>
      <c r="P24" s="110" t="s">
        <v>263</v>
      </c>
      <c r="Q24" s="90"/>
    </row>
    <row r="25" spans="1:19" s="22" customFormat="1" ht="86.25" customHeight="1" x14ac:dyDescent="0.3">
      <c r="A25" s="121"/>
      <c r="B25" s="116"/>
      <c r="C25" s="118"/>
      <c r="D25" s="118"/>
      <c r="E25" s="118"/>
      <c r="F25" s="118"/>
      <c r="G25" s="7" t="s">
        <v>43</v>
      </c>
      <c r="H25" s="106" t="s">
        <v>44</v>
      </c>
      <c r="I25" s="106" t="s">
        <v>37</v>
      </c>
      <c r="J25" s="107" t="s">
        <v>20</v>
      </c>
      <c r="K25" s="107">
        <v>0</v>
      </c>
      <c r="L25" s="108">
        <v>41639</v>
      </c>
      <c r="M25" s="107">
        <v>24</v>
      </c>
      <c r="N25" s="108">
        <v>45291</v>
      </c>
      <c r="O25" s="107" t="s">
        <v>31</v>
      </c>
      <c r="P25" s="105" t="s">
        <v>207</v>
      </c>
      <c r="Q25" s="90"/>
      <c r="R25" s="92"/>
    </row>
    <row r="26" spans="1:19" s="22" customFormat="1" ht="30" x14ac:dyDescent="0.3">
      <c r="A26" s="120" t="s">
        <v>141</v>
      </c>
      <c r="B26" s="114" t="s">
        <v>199</v>
      </c>
      <c r="C26" s="117" t="s">
        <v>27</v>
      </c>
      <c r="D26" s="117">
        <v>4</v>
      </c>
      <c r="E26" s="117" t="s">
        <v>128</v>
      </c>
      <c r="F26" s="117" t="s">
        <v>131</v>
      </c>
      <c r="G26" s="7" t="s">
        <v>45</v>
      </c>
      <c r="H26" s="106" t="s">
        <v>46</v>
      </c>
      <c r="I26" s="106" t="s">
        <v>47</v>
      </c>
      <c r="J26" s="107" t="s">
        <v>17</v>
      </c>
      <c r="K26" s="107">
        <v>108</v>
      </c>
      <c r="L26" s="108">
        <v>42004</v>
      </c>
      <c r="M26" s="107">
        <v>48</v>
      </c>
      <c r="N26" s="108">
        <v>45291</v>
      </c>
      <c r="O26" s="107" t="s">
        <v>31</v>
      </c>
      <c r="P26" s="105" t="s">
        <v>125</v>
      </c>
      <c r="Q26" s="90"/>
    </row>
    <row r="27" spans="1:19" s="22" customFormat="1" ht="162" customHeight="1" x14ac:dyDescent="0.3">
      <c r="A27" s="121"/>
      <c r="B27" s="116"/>
      <c r="C27" s="118"/>
      <c r="D27" s="118"/>
      <c r="E27" s="118"/>
      <c r="F27" s="118"/>
      <c r="G27" s="7" t="s">
        <v>48</v>
      </c>
      <c r="H27" s="106" t="s">
        <v>49</v>
      </c>
      <c r="I27" s="106" t="s">
        <v>50</v>
      </c>
      <c r="J27" s="107" t="s">
        <v>20</v>
      </c>
      <c r="K27" s="107">
        <v>0</v>
      </c>
      <c r="L27" s="108">
        <v>41639</v>
      </c>
      <c r="M27" s="107">
        <v>2</v>
      </c>
      <c r="N27" s="108">
        <v>45291</v>
      </c>
      <c r="O27" s="107">
        <v>1</v>
      </c>
      <c r="P27" s="105" t="s">
        <v>267</v>
      </c>
      <c r="Q27" s="91"/>
    </row>
    <row r="28" spans="1:19" s="22" customFormat="1" ht="92.25" customHeight="1" x14ac:dyDescent="0.3">
      <c r="A28" s="120" t="s">
        <v>137</v>
      </c>
      <c r="B28" s="114" t="s">
        <v>183</v>
      </c>
      <c r="C28" s="117" t="s">
        <v>27</v>
      </c>
      <c r="D28" s="117">
        <v>4</v>
      </c>
      <c r="E28" s="117" t="s">
        <v>128</v>
      </c>
      <c r="F28" s="117" t="s">
        <v>131</v>
      </c>
      <c r="G28" s="7" t="s">
        <v>51</v>
      </c>
      <c r="H28" s="106" t="s">
        <v>52</v>
      </c>
      <c r="I28" s="106" t="s">
        <v>53</v>
      </c>
      <c r="J28" s="107" t="s">
        <v>17</v>
      </c>
      <c r="K28" s="107">
        <v>0</v>
      </c>
      <c r="L28" s="108">
        <v>41639</v>
      </c>
      <c r="M28" s="107">
        <v>6.3</v>
      </c>
      <c r="N28" s="108">
        <v>45291</v>
      </c>
      <c r="O28" s="107" t="s">
        <v>31</v>
      </c>
      <c r="P28" s="105" t="s">
        <v>244</v>
      </c>
      <c r="Q28" s="90"/>
    </row>
    <row r="29" spans="1:19" s="22" customFormat="1" ht="168" customHeight="1" x14ac:dyDescent="0.3">
      <c r="A29" s="123"/>
      <c r="B29" s="115"/>
      <c r="C29" s="119"/>
      <c r="D29" s="119"/>
      <c r="E29" s="119"/>
      <c r="F29" s="119"/>
      <c r="G29" s="7" t="s">
        <v>54</v>
      </c>
      <c r="H29" s="106" t="s">
        <v>55</v>
      </c>
      <c r="I29" s="106" t="s">
        <v>56</v>
      </c>
      <c r="J29" s="107" t="s">
        <v>17</v>
      </c>
      <c r="K29" s="107">
        <v>342</v>
      </c>
      <c r="L29" s="108">
        <v>41639</v>
      </c>
      <c r="M29" s="107">
        <f>342+43</f>
        <v>385</v>
      </c>
      <c r="N29" s="108">
        <v>45291</v>
      </c>
      <c r="O29" s="107" t="s">
        <v>31</v>
      </c>
      <c r="P29" s="105" t="s">
        <v>264</v>
      </c>
      <c r="Q29" s="90"/>
      <c r="R29" s="90"/>
      <c r="S29" s="93"/>
    </row>
    <row r="30" spans="1:19" s="22" customFormat="1" ht="314.25" customHeight="1" x14ac:dyDescent="0.3">
      <c r="A30" s="123"/>
      <c r="B30" s="115"/>
      <c r="C30" s="119"/>
      <c r="D30" s="119"/>
      <c r="E30" s="119"/>
      <c r="F30" s="119"/>
      <c r="G30" s="7" t="s">
        <v>57</v>
      </c>
      <c r="H30" s="106" t="s">
        <v>58</v>
      </c>
      <c r="I30" s="106" t="s">
        <v>59</v>
      </c>
      <c r="J30" s="107" t="s">
        <v>20</v>
      </c>
      <c r="K30" s="107">
        <v>0</v>
      </c>
      <c r="L30" s="108">
        <v>41639</v>
      </c>
      <c r="M30" s="107">
        <v>6</v>
      </c>
      <c r="N30" s="108">
        <v>45291</v>
      </c>
      <c r="O30" s="107" t="s">
        <v>31</v>
      </c>
      <c r="P30" s="105" t="s">
        <v>268</v>
      </c>
      <c r="Q30" s="90"/>
      <c r="R30" s="92"/>
    </row>
    <row r="31" spans="1:19" s="22" customFormat="1" ht="108.75" customHeight="1" x14ac:dyDescent="0.3">
      <c r="A31" s="123"/>
      <c r="B31" s="115"/>
      <c r="C31" s="119"/>
      <c r="D31" s="119"/>
      <c r="E31" s="119"/>
      <c r="F31" s="119"/>
      <c r="G31" s="7" t="s">
        <v>60</v>
      </c>
      <c r="H31" s="106" t="s">
        <v>61</v>
      </c>
      <c r="I31" s="106" t="s">
        <v>62</v>
      </c>
      <c r="J31" s="107" t="s">
        <v>17</v>
      </c>
      <c r="K31" s="107">
        <v>0</v>
      </c>
      <c r="L31" s="108">
        <v>41639</v>
      </c>
      <c r="M31" s="107">
        <v>9</v>
      </c>
      <c r="N31" s="108">
        <v>45291</v>
      </c>
      <c r="O31" s="107" t="s">
        <v>31</v>
      </c>
      <c r="P31" s="105" t="s">
        <v>261</v>
      </c>
      <c r="Q31" s="90"/>
    </row>
    <row r="32" spans="1:19" s="22" customFormat="1" ht="80.25" customHeight="1" x14ac:dyDescent="0.3">
      <c r="A32" s="123"/>
      <c r="B32" s="115"/>
      <c r="C32" s="119"/>
      <c r="D32" s="119"/>
      <c r="E32" s="119"/>
      <c r="F32" s="119"/>
      <c r="G32" s="7" t="s">
        <v>63</v>
      </c>
      <c r="H32" s="106" t="s">
        <v>64</v>
      </c>
      <c r="I32" s="106" t="s">
        <v>65</v>
      </c>
      <c r="J32" s="107" t="s">
        <v>20</v>
      </c>
      <c r="K32" s="107">
        <v>0</v>
      </c>
      <c r="L32" s="108">
        <v>41639</v>
      </c>
      <c r="M32" s="107">
        <v>6</v>
      </c>
      <c r="N32" s="108">
        <v>45291</v>
      </c>
      <c r="O32" s="107" t="s">
        <v>31</v>
      </c>
      <c r="P32" s="105" t="s">
        <v>273</v>
      </c>
      <c r="Q32" s="90"/>
    </row>
    <row r="33" spans="1:18" s="22" customFormat="1" ht="176.25" customHeight="1" x14ac:dyDescent="0.3">
      <c r="A33" s="123"/>
      <c r="B33" s="116"/>
      <c r="C33" s="118"/>
      <c r="D33" s="118"/>
      <c r="E33" s="118"/>
      <c r="F33" s="118"/>
      <c r="G33" s="7" t="s">
        <v>66</v>
      </c>
      <c r="H33" s="106" t="s">
        <v>67</v>
      </c>
      <c r="I33" s="106" t="s">
        <v>68</v>
      </c>
      <c r="J33" s="107" t="s">
        <v>20</v>
      </c>
      <c r="K33" s="107">
        <v>0</v>
      </c>
      <c r="L33" s="108">
        <v>41639</v>
      </c>
      <c r="M33" s="107">
        <v>4</v>
      </c>
      <c r="N33" s="108">
        <v>45291</v>
      </c>
      <c r="O33" s="107">
        <v>0</v>
      </c>
      <c r="P33" s="105" t="s">
        <v>262</v>
      </c>
      <c r="Q33" s="90"/>
      <c r="R33" s="92"/>
    </row>
    <row r="34" spans="1:18" s="22" customFormat="1" ht="30" x14ac:dyDescent="0.3">
      <c r="A34" s="123"/>
      <c r="B34" s="114" t="s">
        <v>206</v>
      </c>
      <c r="C34" s="117" t="s">
        <v>27</v>
      </c>
      <c r="D34" s="117">
        <v>4</v>
      </c>
      <c r="E34" s="117" t="s">
        <v>128</v>
      </c>
      <c r="F34" s="117" t="s">
        <v>131</v>
      </c>
      <c r="G34" s="7" t="s">
        <v>69</v>
      </c>
      <c r="H34" s="106" t="s">
        <v>70</v>
      </c>
      <c r="I34" s="106" t="s">
        <v>30</v>
      </c>
      <c r="J34" s="107" t="s">
        <v>17</v>
      </c>
      <c r="K34" s="107">
        <v>28.5</v>
      </c>
      <c r="L34" s="108">
        <v>41274</v>
      </c>
      <c r="M34" s="111">
        <v>22</v>
      </c>
      <c r="N34" s="108">
        <v>45291</v>
      </c>
      <c r="O34" s="107" t="s">
        <v>31</v>
      </c>
      <c r="P34" s="105" t="s">
        <v>125</v>
      </c>
      <c r="Q34" s="90"/>
    </row>
    <row r="35" spans="1:18" s="22" customFormat="1" ht="54" customHeight="1" x14ac:dyDescent="0.3">
      <c r="A35" s="123"/>
      <c r="B35" s="115"/>
      <c r="C35" s="119"/>
      <c r="D35" s="119"/>
      <c r="E35" s="119"/>
      <c r="F35" s="119"/>
      <c r="G35" s="7" t="s">
        <v>71</v>
      </c>
      <c r="H35" s="106" t="s">
        <v>72</v>
      </c>
      <c r="I35" s="106" t="s">
        <v>73</v>
      </c>
      <c r="J35" s="107" t="s">
        <v>20</v>
      </c>
      <c r="K35" s="107">
        <v>0</v>
      </c>
      <c r="L35" s="108">
        <v>41639</v>
      </c>
      <c r="M35" s="107">
        <v>1</v>
      </c>
      <c r="N35" s="108">
        <v>45291</v>
      </c>
      <c r="O35" s="107" t="s">
        <v>31</v>
      </c>
      <c r="P35" s="105" t="s">
        <v>243</v>
      </c>
      <c r="Q35" s="90"/>
    </row>
    <row r="36" spans="1:18" s="22" customFormat="1" ht="81.75" customHeight="1" x14ac:dyDescent="0.3">
      <c r="A36" s="123"/>
      <c r="B36" s="115"/>
      <c r="C36" s="119"/>
      <c r="D36" s="119"/>
      <c r="E36" s="119"/>
      <c r="F36" s="119"/>
      <c r="G36" s="7" t="s">
        <v>74</v>
      </c>
      <c r="H36" s="106" t="s">
        <v>75</v>
      </c>
      <c r="I36" s="106" t="s">
        <v>76</v>
      </c>
      <c r="J36" s="107" t="s">
        <v>20</v>
      </c>
      <c r="K36" s="107">
        <v>0</v>
      </c>
      <c r="L36" s="108">
        <v>41639</v>
      </c>
      <c r="M36" s="107">
        <v>1</v>
      </c>
      <c r="N36" s="108">
        <v>45291</v>
      </c>
      <c r="O36" s="107" t="s">
        <v>31</v>
      </c>
      <c r="P36" s="112" t="s">
        <v>210</v>
      </c>
      <c r="Q36" s="90"/>
    </row>
    <row r="37" spans="1:18" s="22" customFormat="1" ht="85.5" customHeight="1" x14ac:dyDescent="0.3">
      <c r="A37" s="123"/>
      <c r="B37" s="115"/>
      <c r="C37" s="119"/>
      <c r="D37" s="119"/>
      <c r="E37" s="119"/>
      <c r="F37" s="119"/>
      <c r="G37" s="7" t="s">
        <v>77</v>
      </c>
      <c r="H37" s="106" t="s">
        <v>78</v>
      </c>
      <c r="I37" s="106" t="s">
        <v>73</v>
      </c>
      <c r="J37" s="107" t="s">
        <v>20</v>
      </c>
      <c r="K37" s="107">
        <v>0</v>
      </c>
      <c r="L37" s="108">
        <v>41639</v>
      </c>
      <c r="M37" s="107">
        <v>1</v>
      </c>
      <c r="N37" s="108">
        <v>45291</v>
      </c>
      <c r="O37" s="107" t="s">
        <v>31</v>
      </c>
      <c r="P37" s="105" t="s">
        <v>208</v>
      </c>
      <c r="Q37" s="90"/>
    </row>
    <row r="38" spans="1:18" s="22" customFormat="1" ht="56.25" customHeight="1" x14ac:dyDescent="0.3">
      <c r="A38" s="123"/>
      <c r="B38" s="115"/>
      <c r="C38" s="119"/>
      <c r="D38" s="119"/>
      <c r="E38" s="119"/>
      <c r="F38" s="119"/>
      <c r="G38" s="7" t="s">
        <v>79</v>
      </c>
      <c r="H38" s="106" t="s">
        <v>80</v>
      </c>
      <c r="I38" s="106" t="s">
        <v>81</v>
      </c>
      <c r="J38" s="107" t="s">
        <v>20</v>
      </c>
      <c r="K38" s="107">
        <v>0</v>
      </c>
      <c r="L38" s="108">
        <v>41639</v>
      </c>
      <c r="M38" s="107">
        <v>956.7</v>
      </c>
      <c r="N38" s="108">
        <v>45291</v>
      </c>
      <c r="O38" s="107" t="s">
        <v>31</v>
      </c>
      <c r="P38" s="105" t="s">
        <v>209</v>
      </c>
      <c r="Q38" s="90"/>
    </row>
    <row r="39" spans="1:18" s="22" customFormat="1" ht="114.75" customHeight="1" x14ac:dyDescent="0.3">
      <c r="A39" s="123"/>
      <c r="B39" s="115"/>
      <c r="C39" s="119"/>
      <c r="D39" s="119"/>
      <c r="E39" s="119"/>
      <c r="F39" s="119"/>
      <c r="G39" s="7" t="s">
        <v>82</v>
      </c>
      <c r="H39" s="106" t="s">
        <v>83</v>
      </c>
      <c r="I39" s="106" t="s">
        <v>76</v>
      </c>
      <c r="J39" s="107" t="s">
        <v>20</v>
      </c>
      <c r="K39" s="107">
        <v>0</v>
      </c>
      <c r="L39" s="108">
        <v>41639</v>
      </c>
      <c r="M39" s="107">
        <v>0.5</v>
      </c>
      <c r="N39" s="108">
        <v>45291</v>
      </c>
      <c r="O39" s="107" t="s">
        <v>31</v>
      </c>
      <c r="P39" s="105" t="s">
        <v>211</v>
      </c>
      <c r="Q39" s="90"/>
    </row>
    <row r="40" spans="1:18" s="22" customFormat="1" ht="186" customHeight="1" x14ac:dyDescent="0.3">
      <c r="A40" s="121"/>
      <c r="B40" s="116"/>
      <c r="C40" s="118"/>
      <c r="D40" s="118"/>
      <c r="E40" s="118"/>
      <c r="F40" s="118"/>
      <c r="G40" s="7" t="s">
        <v>84</v>
      </c>
      <c r="H40" s="106" t="s">
        <v>85</v>
      </c>
      <c r="I40" s="106" t="s">
        <v>73</v>
      </c>
      <c r="J40" s="107" t="s">
        <v>20</v>
      </c>
      <c r="K40" s="107">
        <v>0</v>
      </c>
      <c r="L40" s="108">
        <v>41639</v>
      </c>
      <c r="M40" s="107">
        <v>1</v>
      </c>
      <c r="N40" s="108">
        <v>45291</v>
      </c>
      <c r="O40" s="107">
        <v>0</v>
      </c>
      <c r="P40" s="105" t="s">
        <v>265</v>
      </c>
      <c r="Q40" s="90"/>
    </row>
    <row r="41" spans="1:18" s="22" customFormat="1" ht="30" x14ac:dyDescent="0.3">
      <c r="A41" s="120" t="s">
        <v>136</v>
      </c>
      <c r="B41" s="114" t="s">
        <v>184</v>
      </c>
      <c r="C41" s="117" t="s">
        <v>27</v>
      </c>
      <c r="D41" s="117">
        <v>4</v>
      </c>
      <c r="E41" s="117" t="s">
        <v>128</v>
      </c>
      <c r="F41" s="117" t="s">
        <v>131</v>
      </c>
      <c r="G41" s="7" t="s">
        <v>86</v>
      </c>
      <c r="H41" s="106" t="s">
        <v>87</v>
      </c>
      <c r="I41" s="106" t="s">
        <v>30</v>
      </c>
      <c r="J41" s="107" t="s">
        <v>17</v>
      </c>
      <c r="K41" s="107">
        <v>77.3</v>
      </c>
      <c r="L41" s="108">
        <v>41639</v>
      </c>
      <c r="M41" s="107">
        <v>90.5</v>
      </c>
      <c r="N41" s="108">
        <v>45291</v>
      </c>
      <c r="O41" s="107" t="s">
        <v>31</v>
      </c>
      <c r="P41" s="105" t="s">
        <v>125</v>
      </c>
      <c r="Q41" s="90"/>
    </row>
    <row r="42" spans="1:18" s="22" customFormat="1" ht="118.5" customHeight="1" x14ac:dyDescent="0.3">
      <c r="A42" s="123"/>
      <c r="B42" s="115"/>
      <c r="C42" s="119"/>
      <c r="D42" s="119"/>
      <c r="E42" s="119"/>
      <c r="F42" s="119"/>
      <c r="G42" s="7" t="s">
        <v>88</v>
      </c>
      <c r="H42" s="106" t="s">
        <v>89</v>
      </c>
      <c r="I42" s="106" t="s">
        <v>90</v>
      </c>
      <c r="J42" s="107" t="s">
        <v>20</v>
      </c>
      <c r="K42" s="107">
        <v>0</v>
      </c>
      <c r="L42" s="108">
        <v>41639</v>
      </c>
      <c r="M42" s="107">
        <v>3</v>
      </c>
      <c r="N42" s="108">
        <v>45291</v>
      </c>
      <c r="O42" s="107">
        <v>1</v>
      </c>
      <c r="P42" s="105" t="s">
        <v>237</v>
      </c>
      <c r="Q42" s="90"/>
    </row>
    <row r="43" spans="1:18" s="22" customFormat="1" ht="30" x14ac:dyDescent="0.3">
      <c r="A43" s="123"/>
      <c r="B43" s="115"/>
      <c r="C43" s="119"/>
      <c r="D43" s="119"/>
      <c r="E43" s="119"/>
      <c r="F43" s="119"/>
      <c r="G43" s="7" t="s">
        <v>91</v>
      </c>
      <c r="H43" s="106" t="s">
        <v>92</v>
      </c>
      <c r="I43" s="106" t="s">
        <v>30</v>
      </c>
      <c r="J43" s="107" t="s">
        <v>17</v>
      </c>
      <c r="K43" s="107">
        <v>5.4</v>
      </c>
      <c r="L43" s="108">
        <v>41639</v>
      </c>
      <c r="M43" s="111">
        <v>5</v>
      </c>
      <c r="N43" s="108">
        <v>45291</v>
      </c>
      <c r="O43" s="107" t="s">
        <v>31</v>
      </c>
      <c r="P43" s="105" t="s">
        <v>125</v>
      </c>
      <c r="Q43" s="90"/>
    </row>
    <row r="44" spans="1:18" s="22" customFormat="1" ht="60" customHeight="1" x14ac:dyDescent="0.3">
      <c r="A44" s="121"/>
      <c r="B44" s="116"/>
      <c r="C44" s="118"/>
      <c r="D44" s="118"/>
      <c r="E44" s="118"/>
      <c r="F44" s="118"/>
      <c r="G44" s="7" t="s">
        <v>94</v>
      </c>
      <c r="H44" s="106" t="s">
        <v>95</v>
      </c>
      <c r="I44" s="106" t="s">
        <v>93</v>
      </c>
      <c r="J44" s="107" t="s">
        <v>20</v>
      </c>
      <c r="K44" s="107">
        <v>0</v>
      </c>
      <c r="L44" s="108">
        <v>41639</v>
      </c>
      <c r="M44" s="107">
        <v>70</v>
      </c>
      <c r="N44" s="108">
        <v>45291</v>
      </c>
      <c r="O44" s="107" t="s">
        <v>31</v>
      </c>
      <c r="P44" s="105" t="s">
        <v>212</v>
      </c>
      <c r="Q44" s="90"/>
    </row>
    <row r="45" spans="1:18" s="22" customFormat="1" ht="121.5" customHeight="1" x14ac:dyDescent="0.3">
      <c r="A45" s="120" t="s">
        <v>142</v>
      </c>
      <c r="B45" s="114" t="s">
        <v>200</v>
      </c>
      <c r="C45" s="135" t="s">
        <v>96</v>
      </c>
      <c r="D45" s="135" t="s">
        <v>127</v>
      </c>
      <c r="E45" s="135" t="s">
        <v>129</v>
      </c>
      <c r="F45" s="136" t="s">
        <v>214</v>
      </c>
      <c r="G45" s="7">
        <v>60000</v>
      </c>
      <c r="H45" s="106" t="s">
        <v>201</v>
      </c>
      <c r="I45" s="106" t="s">
        <v>93</v>
      </c>
      <c r="J45" s="107" t="s">
        <v>20</v>
      </c>
      <c r="K45" s="107">
        <v>0</v>
      </c>
      <c r="L45" s="108">
        <v>41639</v>
      </c>
      <c r="M45" s="107">
        <v>75</v>
      </c>
      <c r="N45" s="108">
        <v>45291</v>
      </c>
      <c r="O45" s="107" t="s">
        <v>31</v>
      </c>
      <c r="P45" s="105" t="s">
        <v>271</v>
      </c>
      <c r="Q45" s="90"/>
    </row>
    <row r="46" spans="1:18" s="22" customFormat="1" ht="85.5" customHeight="1" x14ac:dyDescent="0.3">
      <c r="A46" s="123"/>
      <c r="B46" s="115"/>
      <c r="C46" s="119"/>
      <c r="D46" s="119"/>
      <c r="E46" s="119"/>
      <c r="F46" s="137"/>
      <c r="G46" s="7">
        <v>50001</v>
      </c>
      <c r="H46" s="106" t="s">
        <v>202</v>
      </c>
      <c r="I46" s="106" t="s">
        <v>93</v>
      </c>
      <c r="J46" s="107" t="s">
        <v>203</v>
      </c>
      <c r="K46" s="107">
        <v>0</v>
      </c>
      <c r="L46" s="108">
        <v>41639</v>
      </c>
      <c r="M46" s="107">
        <v>25</v>
      </c>
      <c r="N46" s="108">
        <v>45291</v>
      </c>
      <c r="O46" s="107" t="s">
        <v>31</v>
      </c>
      <c r="P46" s="105" t="s">
        <v>272</v>
      </c>
      <c r="Q46" s="90"/>
      <c r="R46" s="93"/>
    </row>
    <row r="47" spans="1:18" s="22" customFormat="1" ht="87" customHeight="1" x14ac:dyDescent="0.3">
      <c r="A47" s="123"/>
      <c r="B47" s="115"/>
      <c r="C47" s="119"/>
      <c r="D47" s="119"/>
      <c r="E47" s="119"/>
      <c r="F47" s="137"/>
      <c r="G47" s="107">
        <v>50100</v>
      </c>
      <c r="H47" s="106" t="s">
        <v>248</v>
      </c>
      <c r="I47" s="106" t="s">
        <v>249</v>
      </c>
      <c r="J47" s="107" t="s">
        <v>20</v>
      </c>
      <c r="K47" s="107">
        <v>0</v>
      </c>
      <c r="L47" s="108">
        <v>41639</v>
      </c>
      <c r="M47" s="107">
        <v>1</v>
      </c>
      <c r="N47" s="108">
        <v>45291</v>
      </c>
      <c r="O47" s="107" t="s">
        <v>31</v>
      </c>
      <c r="P47" s="105" t="s">
        <v>250</v>
      </c>
      <c r="Q47" s="90"/>
      <c r="R47" s="93"/>
    </row>
    <row r="48" spans="1:18" s="22" customFormat="1" ht="127.5" customHeight="1" x14ac:dyDescent="0.25">
      <c r="A48" s="123"/>
      <c r="B48" s="115"/>
      <c r="C48" s="119"/>
      <c r="D48" s="119"/>
      <c r="E48" s="119"/>
      <c r="F48" s="137"/>
      <c r="G48" s="107">
        <v>50110</v>
      </c>
      <c r="H48" s="106" t="s">
        <v>246</v>
      </c>
      <c r="I48" s="106" t="s">
        <v>93</v>
      </c>
      <c r="J48" s="107" t="s">
        <v>17</v>
      </c>
      <c r="K48" s="107">
        <v>0</v>
      </c>
      <c r="L48" s="108">
        <v>41639</v>
      </c>
      <c r="M48" s="107">
        <v>8</v>
      </c>
      <c r="N48" s="108">
        <v>45291</v>
      </c>
      <c r="O48" s="107" t="s">
        <v>31</v>
      </c>
      <c r="P48" s="105" t="s">
        <v>251</v>
      </c>
    </row>
    <row r="49" spans="1:17" s="22" customFormat="1" ht="64.5" customHeight="1" x14ac:dyDescent="0.3">
      <c r="A49" s="123"/>
      <c r="B49" s="115"/>
      <c r="C49" s="119"/>
      <c r="D49" s="119"/>
      <c r="E49" s="119"/>
      <c r="F49" s="137"/>
      <c r="G49" s="107">
        <v>50120</v>
      </c>
      <c r="H49" s="106" t="s">
        <v>247</v>
      </c>
      <c r="I49" s="106" t="s">
        <v>93</v>
      </c>
      <c r="J49" s="107" t="s">
        <v>17</v>
      </c>
      <c r="K49" s="107">
        <v>0</v>
      </c>
      <c r="L49" s="108">
        <v>41639</v>
      </c>
      <c r="M49" s="107">
        <v>3</v>
      </c>
      <c r="N49" s="108">
        <v>45291</v>
      </c>
      <c r="O49" s="107" t="s">
        <v>31</v>
      </c>
      <c r="P49" s="105" t="s">
        <v>253</v>
      </c>
      <c r="Q49" s="90"/>
    </row>
    <row r="50" spans="1:17" s="22" customFormat="1" ht="90.75" customHeight="1" x14ac:dyDescent="0.3">
      <c r="A50" s="123"/>
      <c r="B50" s="115"/>
      <c r="C50" s="119"/>
      <c r="D50" s="119"/>
      <c r="E50" s="119"/>
      <c r="F50" s="137"/>
      <c r="G50" s="107">
        <v>62600</v>
      </c>
      <c r="H50" s="106" t="s">
        <v>245</v>
      </c>
      <c r="I50" s="106" t="s">
        <v>93</v>
      </c>
      <c r="J50" s="107" t="s">
        <v>17</v>
      </c>
      <c r="K50" s="107">
        <v>0</v>
      </c>
      <c r="L50" s="108">
        <v>41639</v>
      </c>
      <c r="M50" s="107">
        <v>7</v>
      </c>
      <c r="N50" s="108">
        <v>45291</v>
      </c>
      <c r="O50" s="107" t="s">
        <v>31</v>
      </c>
      <c r="P50" s="105" t="s">
        <v>269</v>
      </c>
      <c r="Q50" s="90"/>
    </row>
    <row r="51" spans="1:17" s="22" customFormat="1" ht="81" customHeight="1" x14ac:dyDescent="0.3">
      <c r="A51" s="123"/>
      <c r="B51" s="116"/>
      <c r="C51" s="119"/>
      <c r="D51" s="119"/>
      <c r="E51" s="119"/>
      <c r="F51" s="137"/>
      <c r="G51" s="107">
        <v>62800</v>
      </c>
      <c r="H51" s="106" t="s">
        <v>229</v>
      </c>
      <c r="I51" s="106" t="s">
        <v>93</v>
      </c>
      <c r="J51" s="107" t="s">
        <v>17</v>
      </c>
      <c r="K51" s="107">
        <v>0</v>
      </c>
      <c r="L51" s="108">
        <v>41639</v>
      </c>
      <c r="M51" s="107">
        <v>8</v>
      </c>
      <c r="N51" s="108">
        <v>45291</v>
      </c>
      <c r="O51" s="107" t="s">
        <v>31</v>
      </c>
      <c r="P51" s="105" t="s">
        <v>240</v>
      </c>
      <c r="Q51" s="90"/>
    </row>
    <row r="52" spans="1:17" s="22" customFormat="1" ht="75.75" customHeight="1" x14ac:dyDescent="0.3">
      <c r="A52" s="123"/>
      <c r="B52" s="114" t="s">
        <v>213</v>
      </c>
      <c r="C52" s="117" t="s">
        <v>96</v>
      </c>
      <c r="D52" s="117" t="s">
        <v>127</v>
      </c>
      <c r="E52" s="117" t="s">
        <v>129</v>
      </c>
      <c r="F52" s="117" t="s">
        <v>214</v>
      </c>
      <c r="G52" s="107">
        <v>67010</v>
      </c>
      <c r="H52" s="106" t="s">
        <v>220</v>
      </c>
      <c r="I52" s="106" t="s">
        <v>93</v>
      </c>
      <c r="J52" s="107" t="s">
        <v>97</v>
      </c>
      <c r="K52" s="107">
        <v>0</v>
      </c>
      <c r="L52" s="108">
        <v>41639</v>
      </c>
      <c r="M52" s="107">
        <v>20</v>
      </c>
      <c r="N52" s="108">
        <v>45291</v>
      </c>
      <c r="O52" s="107" t="s">
        <v>31</v>
      </c>
      <c r="P52" s="105" t="s">
        <v>255</v>
      </c>
      <c r="Q52" s="90"/>
    </row>
    <row r="53" spans="1:17" s="22" customFormat="1" ht="57.75" customHeight="1" x14ac:dyDescent="0.3">
      <c r="A53" s="123"/>
      <c r="B53" s="115"/>
      <c r="C53" s="119"/>
      <c r="D53" s="119"/>
      <c r="E53" s="119"/>
      <c r="F53" s="119"/>
      <c r="G53" s="107">
        <v>67401</v>
      </c>
      <c r="H53" s="106" t="s">
        <v>252</v>
      </c>
      <c r="I53" s="106" t="s">
        <v>65</v>
      </c>
      <c r="J53" s="107" t="s">
        <v>20</v>
      </c>
      <c r="K53" s="107">
        <v>0</v>
      </c>
      <c r="L53" s="108">
        <v>41639</v>
      </c>
      <c r="M53" s="107">
        <v>1</v>
      </c>
      <c r="N53" s="108">
        <v>45291</v>
      </c>
      <c r="O53" s="107" t="s">
        <v>31</v>
      </c>
      <c r="P53" s="105" t="s">
        <v>254</v>
      </c>
      <c r="Q53" s="90"/>
    </row>
    <row r="54" spans="1:17" s="22" customFormat="1" ht="144" customHeight="1" x14ac:dyDescent="0.3">
      <c r="A54" s="123"/>
      <c r="B54" s="115"/>
      <c r="C54" s="119"/>
      <c r="D54" s="119"/>
      <c r="E54" s="119"/>
      <c r="F54" s="119"/>
      <c r="G54" s="107">
        <v>60000</v>
      </c>
      <c r="H54" s="106" t="s">
        <v>201</v>
      </c>
      <c r="I54" s="106" t="s">
        <v>93</v>
      </c>
      <c r="J54" s="107" t="s">
        <v>20</v>
      </c>
      <c r="K54" s="107">
        <v>0</v>
      </c>
      <c r="L54" s="108">
        <v>41639</v>
      </c>
      <c r="M54" s="107">
        <v>100</v>
      </c>
      <c r="N54" s="108">
        <v>45291</v>
      </c>
      <c r="O54" s="107" t="s">
        <v>31</v>
      </c>
      <c r="P54" s="105" t="s">
        <v>257</v>
      </c>
      <c r="Q54" s="90"/>
    </row>
    <row r="55" spans="1:17" s="22" customFormat="1" ht="60" customHeight="1" x14ac:dyDescent="0.3">
      <c r="A55" s="123"/>
      <c r="B55" s="115"/>
      <c r="C55" s="119"/>
      <c r="D55" s="119"/>
      <c r="E55" s="119"/>
      <c r="F55" s="119"/>
      <c r="G55" s="107">
        <v>55102</v>
      </c>
      <c r="H55" s="106" t="s">
        <v>215</v>
      </c>
      <c r="I55" s="106" t="s">
        <v>90</v>
      </c>
      <c r="J55" s="107" t="s">
        <v>20</v>
      </c>
      <c r="K55" s="107">
        <v>0</v>
      </c>
      <c r="L55" s="108">
        <v>41639</v>
      </c>
      <c r="M55" s="107">
        <v>1</v>
      </c>
      <c r="N55" s="108">
        <v>45291</v>
      </c>
      <c r="O55" s="107" t="s">
        <v>31</v>
      </c>
      <c r="P55" s="105" t="s">
        <v>270</v>
      </c>
      <c r="Q55" s="90"/>
    </row>
    <row r="56" spans="1:17" s="22" customFormat="1" ht="56.25" customHeight="1" x14ac:dyDescent="0.3">
      <c r="A56" s="123"/>
      <c r="B56" s="115"/>
      <c r="C56" s="119"/>
      <c r="D56" s="119"/>
      <c r="E56" s="119"/>
      <c r="F56" s="119"/>
      <c r="G56" s="107">
        <v>62000</v>
      </c>
      <c r="H56" s="106" t="s">
        <v>221</v>
      </c>
      <c r="I56" s="106" t="s">
        <v>222</v>
      </c>
      <c r="J56" s="107" t="s">
        <v>20</v>
      </c>
      <c r="K56" s="107">
        <v>0</v>
      </c>
      <c r="L56" s="108">
        <v>41639</v>
      </c>
      <c r="M56" s="107">
        <v>1</v>
      </c>
      <c r="N56" s="108">
        <v>45291</v>
      </c>
      <c r="O56" s="107" t="s">
        <v>31</v>
      </c>
      <c r="P56" s="105" t="s">
        <v>241</v>
      </c>
      <c r="Q56" s="90"/>
    </row>
    <row r="57" spans="1:17" s="22" customFormat="1" ht="106.5" customHeight="1" x14ac:dyDescent="0.3">
      <c r="A57" s="123"/>
      <c r="B57" s="115"/>
      <c r="C57" s="119"/>
      <c r="D57" s="119"/>
      <c r="E57" s="119"/>
      <c r="F57" s="119"/>
      <c r="G57" s="107" t="s">
        <v>223</v>
      </c>
      <c r="H57" s="106" t="s">
        <v>224</v>
      </c>
      <c r="I57" s="106" t="s">
        <v>225</v>
      </c>
      <c r="J57" s="107" t="s">
        <v>226</v>
      </c>
      <c r="K57" s="107">
        <v>0</v>
      </c>
      <c r="L57" s="108">
        <v>41639</v>
      </c>
      <c r="M57" s="107">
        <v>20</v>
      </c>
      <c r="N57" s="108">
        <v>45291</v>
      </c>
      <c r="O57" s="107" t="s">
        <v>31</v>
      </c>
      <c r="P57" s="105" t="s">
        <v>228</v>
      </c>
      <c r="Q57" s="90"/>
    </row>
    <row r="58" spans="1:17" s="22" customFormat="1" ht="56.25" customHeight="1" x14ac:dyDescent="0.3">
      <c r="A58" s="123"/>
      <c r="B58" s="115"/>
      <c r="C58" s="119"/>
      <c r="D58" s="119"/>
      <c r="E58" s="119"/>
      <c r="F58" s="119"/>
      <c r="G58" s="107">
        <v>67315</v>
      </c>
      <c r="H58" s="106" t="s">
        <v>227</v>
      </c>
      <c r="I58" s="106" t="s">
        <v>225</v>
      </c>
      <c r="J58" s="107" t="s">
        <v>226</v>
      </c>
      <c r="K58" s="107">
        <v>0</v>
      </c>
      <c r="L58" s="108">
        <v>41639</v>
      </c>
      <c r="M58" s="107">
        <v>15</v>
      </c>
      <c r="N58" s="108">
        <v>45291</v>
      </c>
      <c r="O58" s="107" t="s">
        <v>31</v>
      </c>
      <c r="P58" s="105" t="s">
        <v>228</v>
      </c>
      <c r="Q58" s="90"/>
    </row>
    <row r="59" spans="1:17" s="22" customFormat="1" ht="258.75" customHeight="1" x14ac:dyDescent="0.3">
      <c r="A59" s="123"/>
      <c r="B59" s="116"/>
      <c r="C59" s="118"/>
      <c r="D59" s="118"/>
      <c r="E59" s="118"/>
      <c r="F59" s="118"/>
      <c r="G59" s="107">
        <v>67001</v>
      </c>
      <c r="H59" s="106" t="s">
        <v>219</v>
      </c>
      <c r="I59" s="106" t="s">
        <v>218</v>
      </c>
      <c r="J59" s="107" t="s">
        <v>20</v>
      </c>
      <c r="K59" s="107">
        <v>0</v>
      </c>
      <c r="L59" s="108">
        <v>41639</v>
      </c>
      <c r="M59" s="107">
        <v>44</v>
      </c>
      <c r="N59" s="108">
        <v>45291</v>
      </c>
      <c r="O59" s="107" t="s">
        <v>31</v>
      </c>
      <c r="P59" s="105" t="s">
        <v>266</v>
      </c>
      <c r="Q59" s="90"/>
    </row>
    <row r="60" spans="1:17" s="22" customFormat="1" ht="76.5" customHeight="1" x14ac:dyDescent="0.3">
      <c r="A60" s="123"/>
      <c r="B60" s="114" t="s">
        <v>217</v>
      </c>
      <c r="C60" s="117" t="s">
        <v>96</v>
      </c>
      <c r="D60" s="117" t="s">
        <v>127</v>
      </c>
      <c r="E60" s="117" t="s">
        <v>129</v>
      </c>
      <c r="F60" s="117" t="s">
        <v>214</v>
      </c>
      <c r="G60" s="107">
        <v>62700</v>
      </c>
      <c r="H60" s="106" t="s">
        <v>230</v>
      </c>
      <c r="I60" s="106" t="s">
        <v>93</v>
      </c>
      <c r="J60" s="107" t="s">
        <v>17</v>
      </c>
      <c r="K60" s="107">
        <v>0</v>
      </c>
      <c r="L60" s="108">
        <v>41639</v>
      </c>
      <c r="M60" s="107">
        <v>7</v>
      </c>
      <c r="N60" s="108">
        <v>45291</v>
      </c>
      <c r="O60" s="107" t="s">
        <v>31</v>
      </c>
      <c r="P60" s="105" t="s">
        <v>232</v>
      </c>
      <c r="Q60" s="90"/>
    </row>
    <row r="61" spans="1:17" s="22" customFormat="1" ht="81" customHeight="1" x14ac:dyDescent="0.3">
      <c r="A61" s="123"/>
      <c r="B61" s="115"/>
      <c r="C61" s="119"/>
      <c r="D61" s="119"/>
      <c r="E61" s="119"/>
      <c r="F61" s="119"/>
      <c r="G61" s="107">
        <v>62800</v>
      </c>
      <c r="H61" s="106" t="s">
        <v>229</v>
      </c>
      <c r="I61" s="106" t="s">
        <v>225</v>
      </c>
      <c r="J61" s="107" t="s">
        <v>226</v>
      </c>
      <c r="K61" s="107">
        <v>0</v>
      </c>
      <c r="L61" s="108">
        <v>41639</v>
      </c>
      <c r="M61" s="107">
        <v>6</v>
      </c>
      <c r="N61" s="108">
        <v>45291</v>
      </c>
      <c r="O61" s="107" t="s">
        <v>31</v>
      </c>
      <c r="P61" s="105" t="s">
        <v>232</v>
      </c>
      <c r="Q61" s="90"/>
    </row>
    <row r="62" spans="1:17" s="22" customFormat="1" ht="81" customHeight="1" x14ac:dyDescent="0.3">
      <c r="A62" s="123"/>
      <c r="B62" s="115"/>
      <c r="C62" s="119"/>
      <c r="D62" s="119"/>
      <c r="E62" s="119"/>
      <c r="F62" s="119"/>
      <c r="G62" s="107">
        <v>62900</v>
      </c>
      <c r="H62" s="106" t="s">
        <v>233</v>
      </c>
      <c r="I62" s="106" t="s">
        <v>93</v>
      </c>
      <c r="J62" s="107" t="s">
        <v>17</v>
      </c>
      <c r="K62" s="107">
        <v>0</v>
      </c>
      <c r="L62" s="108">
        <v>41639</v>
      </c>
      <c r="M62" s="107">
        <v>2</v>
      </c>
      <c r="N62" s="108">
        <v>45291</v>
      </c>
      <c r="O62" s="107" t="s">
        <v>31</v>
      </c>
      <c r="P62" s="105" t="s">
        <v>238</v>
      </c>
      <c r="Q62" s="90"/>
    </row>
    <row r="63" spans="1:17" s="22" customFormat="1" ht="70.5" customHeight="1" x14ac:dyDescent="0.3">
      <c r="A63" s="123"/>
      <c r="B63" s="115"/>
      <c r="C63" s="119"/>
      <c r="D63" s="119"/>
      <c r="E63" s="119"/>
      <c r="F63" s="119"/>
      <c r="G63" s="107">
        <v>50105</v>
      </c>
      <c r="H63" s="106" t="s">
        <v>231</v>
      </c>
      <c r="I63" s="106" t="s">
        <v>73</v>
      </c>
      <c r="J63" s="107" t="s">
        <v>20</v>
      </c>
      <c r="K63" s="107">
        <v>0</v>
      </c>
      <c r="L63" s="108">
        <v>41639</v>
      </c>
      <c r="M63" s="107">
        <v>1</v>
      </c>
      <c r="N63" s="108">
        <v>45291</v>
      </c>
      <c r="O63" s="107" t="s">
        <v>31</v>
      </c>
      <c r="P63" s="105" t="s">
        <v>239</v>
      </c>
      <c r="Q63" s="90"/>
    </row>
    <row r="64" spans="1:17" s="22" customFormat="1" ht="94.5" customHeight="1" x14ac:dyDescent="0.3">
      <c r="A64" s="123"/>
      <c r="B64" s="115"/>
      <c r="C64" s="119"/>
      <c r="D64" s="119"/>
      <c r="E64" s="119"/>
      <c r="F64" s="119"/>
      <c r="G64" s="107">
        <v>50130</v>
      </c>
      <c r="H64" s="106" t="s">
        <v>258</v>
      </c>
      <c r="I64" s="106" t="s">
        <v>93</v>
      </c>
      <c r="J64" s="107" t="s">
        <v>17</v>
      </c>
      <c r="K64" s="107">
        <v>0</v>
      </c>
      <c r="L64" s="108">
        <v>41639</v>
      </c>
      <c r="M64" s="107">
        <v>2</v>
      </c>
      <c r="N64" s="108">
        <v>45291</v>
      </c>
      <c r="O64" s="107" t="s">
        <v>31</v>
      </c>
      <c r="P64" s="105" t="s">
        <v>260</v>
      </c>
      <c r="Q64" s="90"/>
    </row>
    <row r="65" spans="1:17" s="22" customFormat="1" ht="227.25" customHeight="1" x14ac:dyDescent="0.3">
      <c r="A65" s="121"/>
      <c r="B65" s="116"/>
      <c r="C65" s="118"/>
      <c r="D65" s="118"/>
      <c r="E65" s="118"/>
      <c r="F65" s="118"/>
      <c r="G65" s="107">
        <v>60000</v>
      </c>
      <c r="H65" s="106" t="s">
        <v>201</v>
      </c>
      <c r="I65" s="106" t="s">
        <v>93</v>
      </c>
      <c r="J65" s="107" t="s">
        <v>20</v>
      </c>
      <c r="K65" s="107">
        <v>0</v>
      </c>
      <c r="L65" s="108">
        <v>41639</v>
      </c>
      <c r="M65" s="107">
        <v>20</v>
      </c>
      <c r="N65" s="108">
        <v>45291</v>
      </c>
      <c r="O65" s="107" t="s">
        <v>31</v>
      </c>
      <c r="P65" s="105" t="s">
        <v>259</v>
      </c>
      <c r="Q65" s="90"/>
    </row>
    <row r="66" spans="1:17" s="22" customFormat="1" ht="39" customHeight="1" x14ac:dyDescent="0.3">
      <c r="A66" s="120" t="s">
        <v>138</v>
      </c>
      <c r="B66" s="122" t="s">
        <v>235</v>
      </c>
      <c r="C66" s="117" t="s">
        <v>98</v>
      </c>
      <c r="D66" s="117">
        <v>4</v>
      </c>
      <c r="E66" s="117" t="s">
        <v>131</v>
      </c>
      <c r="F66" s="117" t="s">
        <v>133</v>
      </c>
      <c r="G66" s="107">
        <v>46500</v>
      </c>
      <c r="H66" s="106" t="s">
        <v>99</v>
      </c>
      <c r="I66" s="106" t="s">
        <v>100</v>
      </c>
      <c r="J66" s="107" t="s">
        <v>20</v>
      </c>
      <c r="K66" s="107">
        <v>0</v>
      </c>
      <c r="L66" s="108">
        <v>41639</v>
      </c>
      <c r="M66" s="107">
        <v>1</v>
      </c>
      <c r="N66" s="108">
        <v>45291</v>
      </c>
      <c r="O66" s="107" t="s">
        <v>31</v>
      </c>
      <c r="P66" s="105" t="s">
        <v>126</v>
      </c>
      <c r="Q66" s="90"/>
    </row>
    <row r="67" spans="1:17" s="22" customFormat="1" ht="39" customHeight="1" x14ac:dyDescent="0.3">
      <c r="A67" s="121"/>
      <c r="B67" s="116"/>
      <c r="C67" s="118"/>
      <c r="D67" s="118"/>
      <c r="E67" s="118"/>
      <c r="F67" s="118"/>
      <c r="G67" s="107">
        <v>45415</v>
      </c>
      <c r="H67" s="106" t="s">
        <v>101</v>
      </c>
      <c r="I67" s="106" t="s">
        <v>102</v>
      </c>
      <c r="J67" s="107" t="s">
        <v>17</v>
      </c>
      <c r="K67" s="107">
        <v>0</v>
      </c>
      <c r="L67" s="108">
        <v>41639</v>
      </c>
      <c r="M67" s="107">
        <v>1</v>
      </c>
      <c r="N67" s="108">
        <v>45291</v>
      </c>
      <c r="O67" s="107" t="s">
        <v>31</v>
      </c>
      <c r="P67" s="105" t="s">
        <v>126</v>
      </c>
      <c r="Q67" s="90"/>
    </row>
    <row r="68" spans="1:17" x14ac:dyDescent="0.3">
      <c r="P68" s="30"/>
    </row>
    <row r="69" spans="1:17" x14ac:dyDescent="0.3">
      <c r="P69" s="30"/>
    </row>
  </sheetData>
  <mergeCells count="90">
    <mergeCell ref="A45:A65"/>
    <mergeCell ref="F41:F44"/>
    <mergeCell ref="E41:E44"/>
    <mergeCell ref="D41:D44"/>
    <mergeCell ref="C41:C44"/>
    <mergeCell ref="B41:B44"/>
    <mergeCell ref="A41:A44"/>
    <mergeCell ref="B52:B59"/>
    <mergeCell ref="C52:C59"/>
    <mergeCell ref="D52:D59"/>
    <mergeCell ref="E52:E59"/>
    <mergeCell ref="F52:F59"/>
    <mergeCell ref="C45:C51"/>
    <mergeCell ref="D45:D51"/>
    <mergeCell ref="E45:E51"/>
    <mergeCell ref="F45:F51"/>
    <mergeCell ref="D17:D18"/>
    <mergeCell ref="E17:E18"/>
    <mergeCell ref="F17:F18"/>
    <mergeCell ref="D6:D7"/>
    <mergeCell ref="E6:E7"/>
    <mergeCell ref="F6:F7"/>
    <mergeCell ref="D10:D11"/>
    <mergeCell ref="E10:E11"/>
    <mergeCell ref="F10:F11"/>
    <mergeCell ref="D15:D16"/>
    <mergeCell ref="D8:D9"/>
    <mergeCell ref="E8:E9"/>
    <mergeCell ref="F8:F9"/>
    <mergeCell ref="E15:E16"/>
    <mergeCell ref="F15:F16"/>
    <mergeCell ref="P4:P5"/>
    <mergeCell ref="A4:A5"/>
    <mergeCell ref="B4:B5"/>
    <mergeCell ref="C4:F4"/>
    <mergeCell ref="G4:J4"/>
    <mergeCell ref="K4:O4"/>
    <mergeCell ref="B12:B13"/>
    <mergeCell ref="C12:C13"/>
    <mergeCell ref="D12:D13"/>
    <mergeCell ref="E12:E13"/>
    <mergeCell ref="F12:F13"/>
    <mergeCell ref="A6:A14"/>
    <mergeCell ref="A15:A16"/>
    <mergeCell ref="A20:A25"/>
    <mergeCell ref="B20:B25"/>
    <mergeCell ref="C20:C25"/>
    <mergeCell ref="B15:B16"/>
    <mergeCell ref="B10:B11"/>
    <mergeCell ref="C10:C11"/>
    <mergeCell ref="B6:B7"/>
    <mergeCell ref="C6:C7"/>
    <mergeCell ref="A17:A18"/>
    <mergeCell ref="B17:B18"/>
    <mergeCell ref="C17:C18"/>
    <mergeCell ref="C15:C16"/>
    <mergeCell ref="B8:B9"/>
    <mergeCell ref="C8:C9"/>
    <mergeCell ref="D20:D25"/>
    <mergeCell ref="E20:E25"/>
    <mergeCell ref="F20:F25"/>
    <mergeCell ref="B26:B27"/>
    <mergeCell ref="A26:A27"/>
    <mergeCell ref="C26:C27"/>
    <mergeCell ref="D26:D27"/>
    <mergeCell ref="E26:E27"/>
    <mergeCell ref="F26:F27"/>
    <mergeCell ref="A28:A40"/>
    <mergeCell ref="B28:B33"/>
    <mergeCell ref="C28:C33"/>
    <mergeCell ref="D28:D33"/>
    <mergeCell ref="E28:E33"/>
    <mergeCell ref="F28:F33"/>
    <mergeCell ref="B34:B40"/>
    <mergeCell ref="C34:C40"/>
    <mergeCell ref="D34:D40"/>
    <mergeCell ref="E34:E40"/>
    <mergeCell ref="F34:F40"/>
    <mergeCell ref="A66:A67"/>
    <mergeCell ref="B66:B67"/>
    <mergeCell ref="C66:C67"/>
    <mergeCell ref="D66:D67"/>
    <mergeCell ref="E66:E67"/>
    <mergeCell ref="B45:B51"/>
    <mergeCell ref="F66:F67"/>
    <mergeCell ref="B60:B65"/>
    <mergeCell ref="C60:C65"/>
    <mergeCell ref="D60:D65"/>
    <mergeCell ref="E60:E65"/>
    <mergeCell ref="F60:F65"/>
  </mergeCells>
  <pageMargins left="0.7" right="0.7" top="0.78740157499999996" bottom="0.78740157499999996" header="0.3" footer="0.3"/>
  <pageSetup paperSize="9" fitToHeight="0" orientation="landscape" r:id="rId1"/>
  <ignoredErrors>
    <ignoredError sqref="F52 F60 F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9"/>
  <sheetViews>
    <sheetView topLeftCell="A17" zoomScale="110" zoomScaleNormal="110" workbookViewId="0">
      <selection activeCell="A25" sqref="A25"/>
    </sheetView>
  </sheetViews>
  <sheetFormatPr defaultRowHeight="15" x14ac:dyDescent="0.25"/>
  <cols>
    <col min="2" max="2" width="18.42578125" customWidth="1"/>
    <col min="7" max="7" width="9.140625" style="24"/>
    <col min="14" max="15" width="9.140625" hidden="1" customWidth="1"/>
    <col min="16" max="16" width="12" hidden="1" customWidth="1"/>
    <col min="17" max="19" width="9.140625" hidden="1" customWidth="1"/>
    <col min="21" max="21" width="9.140625" customWidth="1"/>
    <col min="22" max="23" width="9.7109375" bestFit="1" customWidth="1"/>
    <col min="24" max="25" width="9.140625" style="99"/>
  </cols>
  <sheetData>
    <row r="1" spans="1:27" ht="18.75" x14ac:dyDescent="0.3">
      <c r="A1" s="23" t="s">
        <v>103</v>
      </c>
    </row>
    <row r="2" spans="1:27" ht="15.75" thickBot="1" x14ac:dyDescent="0.3"/>
    <row r="3" spans="1:27" ht="15.75" thickBot="1" x14ac:dyDescent="0.3">
      <c r="A3" s="2"/>
      <c r="B3" s="166" t="s">
        <v>104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27" ht="15" customHeight="1" x14ac:dyDescent="0.25">
      <c r="A4" s="150" t="s">
        <v>189</v>
      </c>
      <c r="B4" s="140" t="s">
        <v>186</v>
      </c>
      <c r="C4" s="153" t="s">
        <v>190</v>
      </c>
      <c r="D4" s="162" t="s">
        <v>1</v>
      </c>
      <c r="E4" s="162"/>
      <c r="F4" s="162"/>
      <c r="G4" s="162"/>
      <c r="H4" s="162" t="s">
        <v>195</v>
      </c>
      <c r="I4" s="162"/>
      <c r="J4" s="162"/>
      <c r="K4" s="162"/>
      <c r="L4" s="162"/>
      <c r="M4" s="143" t="s">
        <v>105</v>
      </c>
    </row>
    <row r="5" spans="1:27" ht="27" customHeight="1" x14ac:dyDescent="0.25">
      <c r="A5" s="151"/>
      <c r="B5" s="141"/>
      <c r="C5" s="154"/>
      <c r="D5" s="146" t="s">
        <v>4</v>
      </c>
      <c r="E5" s="146" t="s">
        <v>106</v>
      </c>
      <c r="F5" s="146" t="s">
        <v>107</v>
      </c>
      <c r="G5" s="156" t="s">
        <v>111</v>
      </c>
      <c r="H5" s="146" t="s">
        <v>108</v>
      </c>
      <c r="I5" s="146" t="s">
        <v>109</v>
      </c>
      <c r="J5" s="146"/>
      <c r="K5" s="146" t="s">
        <v>110</v>
      </c>
      <c r="L5" s="146"/>
      <c r="M5" s="144"/>
    </row>
    <row r="6" spans="1:27" x14ac:dyDescent="0.25">
      <c r="A6" s="151"/>
      <c r="B6" s="141"/>
      <c r="C6" s="154"/>
      <c r="D6" s="146"/>
      <c r="E6" s="146"/>
      <c r="F6" s="146"/>
      <c r="G6" s="157"/>
      <c r="H6" s="146"/>
      <c r="I6" s="146"/>
      <c r="J6" s="146"/>
      <c r="K6" s="146"/>
      <c r="L6" s="146"/>
      <c r="M6" s="144"/>
    </row>
    <row r="7" spans="1:27" ht="36.75" thickBot="1" x14ac:dyDescent="0.3">
      <c r="A7" s="152"/>
      <c r="B7" s="142"/>
      <c r="C7" s="155"/>
      <c r="D7" s="147"/>
      <c r="E7" s="147"/>
      <c r="F7" s="147"/>
      <c r="G7" s="158"/>
      <c r="H7" s="147"/>
      <c r="I7" s="69" t="s">
        <v>191</v>
      </c>
      <c r="J7" s="70" t="s">
        <v>192</v>
      </c>
      <c r="K7" s="69" t="s">
        <v>193</v>
      </c>
      <c r="L7" s="69" t="s">
        <v>194</v>
      </c>
      <c r="M7" s="145"/>
    </row>
    <row r="8" spans="1:27" ht="18" x14ac:dyDescent="0.25">
      <c r="A8" s="37" t="s">
        <v>136</v>
      </c>
      <c r="B8" s="38" t="s">
        <v>184</v>
      </c>
      <c r="C8" s="39"/>
      <c r="D8" s="40" t="s">
        <v>27</v>
      </c>
      <c r="E8" s="40">
        <v>4</v>
      </c>
      <c r="F8" s="40" t="s">
        <v>128</v>
      </c>
      <c r="G8" s="41" t="s">
        <v>131</v>
      </c>
      <c r="H8" s="97">
        <v>7894.73</v>
      </c>
      <c r="I8" s="97">
        <v>7500</v>
      </c>
      <c r="J8" s="97">
        <v>0</v>
      </c>
      <c r="K8" s="97">
        <v>394.73</v>
      </c>
      <c r="L8" s="97">
        <v>0</v>
      </c>
      <c r="M8" s="98">
        <v>0</v>
      </c>
    </row>
    <row r="9" spans="1:27" ht="36" x14ac:dyDescent="0.25">
      <c r="A9" s="163" t="s">
        <v>137</v>
      </c>
      <c r="B9" s="42" t="s">
        <v>183</v>
      </c>
      <c r="C9" s="43"/>
      <c r="D9" s="44" t="s">
        <v>27</v>
      </c>
      <c r="E9" s="44">
        <v>4</v>
      </c>
      <c r="F9" s="44" t="s">
        <v>128</v>
      </c>
      <c r="G9" s="45" t="s">
        <v>131</v>
      </c>
      <c r="H9" s="96">
        <v>6315.79</v>
      </c>
      <c r="I9" s="61">
        <v>6000</v>
      </c>
      <c r="J9" s="61">
        <v>0</v>
      </c>
      <c r="K9" s="61">
        <v>0</v>
      </c>
      <c r="L9" s="61">
        <v>315.79000000000002</v>
      </c>
      <c r="M9" s="96">
        <v>0</v>
      </c>
      <c r="P9" s="3"/>
    </row>
    <row r="10" spans="1:27" x14ac:dyDescent="0.25">
      <c r="A10" s="164"/>
      <c r="B10" s="42" t="s">
        <v>206</v>
      </c>
      <c r="C10" s="43"/>
      <c r="D10" s="44" t="s">
        <v>27</v>
      </c>
      <c r="E10" s="44">
        <v>4</v>
      </c>
      <c r="F10" s="44" t="s">
        <v>128</v>
      </c>
      <c r="G10" s="45" t="s">
        <v>131</v>
      </c>
      <c r="H10" s="96">
        <v>526.30999999999995</v>
      </c>
      <c r="I10" s="61">
        <v>500</v>
      </c>
      <c r="J10" s="61">
        <v>0</v>
      </c>
      <c r="K10" s="61">
        <v>0</v>
      </c>
      <c r="L10" s="61">
        <v>26.31</v>
      </c>
      <c r="M10" s="96">
        <v>0</v>
      </c>
      <c r="P10" s="3"/>
    </row>
    <row r="11" spans="1:27" ht="18" x14ac:dyDescent="0.25">
      <c r="A11" s="165"/>
      <c r="B11" s="48" t="s">
        <v>213</v>
      </c>
      <c r="C11" s="48"/>
      <c r="D11" s="44" t="s">
        <v>96</v>
      </c>
      <c r="E11" s="49" t="s">
        <v>127</v>
      </c>
      <c r="F11" s="49" t="s">
        <v>129</v>
      </c>
      <c r="G11" s="45" t="s">
        <v>214</v>
      </c>
      <c r="H11" s="50">
        <f>H82+H105+H129+H153+H177+H201</f>
        <v>6000</v>
      </c>
      <c r="I11" s="50">
        <f>I105+I129+I153+I177+I201</f>
        <v>5100</v>
      </c>
      <c r="J11" s="50">
        <f>J105+J129+J153+J177+J201</f>
        <v>600</v>
      </c>
      <c r="K11" s="50">
        <f>K105+K129+K153+K177+K201</f>
        <v>300</v>
      </c>
      <c r="L11" s="51">
        <v>0</v>
      </c>
      <c r="M11" s="51">
        <v>0</v>
      </c>
      <c r="P11" s="3"/>
    </row>
    <row r="12" spans="1:27" x14ac:dyDescent="0.25">
      <c r="A12" s="52" t="s">
        <v>138</v>
      </c>
      <c r="B12" s="53" t="s">
        <v>234</v>
      </c>
      <c r="C12" s="54"/>
      <c r="D12" s="55" t="s">
        <v>112</v>
      </c>
      <c r="E12" s="55">
        <v>4</v>
      </c>
      <c r="F12" s="55" t="s">
        <v>131</v>
      </c>
      <c r="G12" s="56" t="s">
        <v>133</v>
      </c>
      <c r="H12" s="50">
        <f>H83+H106+H130+H154+H178+H202</f>
        <v>2571.7466666666664</v>
      </c>
      <c r="I12" s="50">
        <f>I83+I106+I130+I154+I178+I202</f>
        <v>1399.0533333333335</v>
      </c>
      <c r="J12" s="50">
        <f>J83+J106+J130+J154+J178+J202</f>
        <v>786.95999999999992</v>
      </c>
      <c r="K12" s="50">
        <f>K83+K106+K130+K154+K178+K202</f>
        <v>192.86666666666667</v>
      </c>
      <c r="L12" s="50">
        <f>L83+L106+L130+L154+L178+L202</f>
        <v>192.86666666666667</v>
      </c>
      <c r="M12" s="51">
        <v>0</v>
      </c>
      <c r="P12" s="3"/>
    </row>
    <row r="13" spans="1:27" ht="18" x14ac:dyDescent="0.25">
      <c r="A13" s="168" t="s">
        <v>139</v>
      </c>
      <c r="B13" s="57" t="s">
        <v>149</v>
      </c>
      <c r="C13" s="57"/>
      <c r="D13" s="44" t="s">
        <v>14</v>
      </c>
      <c r="E13" s="44">
        <v>6</v>
      </c>
      <c r="F13" s="44" t="s">
        <v>130</v>
      </c>
      <c r="G13" s="45" t="s">
        <v>135</v>
      </c>
      <c r="H13" s="61">
        <v>437.5</v>
      </c>
      <c r="I13" s="61">
        <v>224</v>
      </c>
      <c r="J13" s="61">
        <v>126</v>
      </c>
      <c r="K13" s="61">
        <v>0</v>
      </c>
      <c r="L13" s="61">
        <v>87.5</v>
      </c>
      <c r="M13" s="96">
        <v>0</v>
      </c>
      <c r="P13" s="3"/>
      <c r="T13" s="5"/>
      <c r="U13" s="5"/>
      <c r="V13" s="87"/>
      <c r="W13" s="87"/>
      <c r="X13" s="100"/>
      <c r="Y13" s="100"/>
      <c r="Z13" s="4"/>
      <c r="AA13" s="4"/>
    </row>
    <row r="14" spans="1:27" ht="27" x14ac:dyDescent="0.25">
      <c r="A14" s="169"/>
      <c r="B14" s="57" t="s">
        <v>150</v>
      </c>
      <c r="C14" s="57"/>
      <c r="D14" s="44" t="s">
        <v>14</v>
      </c>
      <c r="E14" s="44">
        <v>6</v>
      </c>
      <c r="F14" s="44" t="s">
        <v>130</v>
      </c>
      <c r="G14" s="45" t="s">
        <v>135</v>
      </c>
      <c r="H14" s="50">
        <v>5600</v>
      </c>
      <c r="I14" s="50">
        <v>1792</v>
      </c>
      <c r="J14" s="50">
        <v>1008</v>
      </c>
      <c r="K14" s="50">
        <v>0</v>
      </c>
      <c r="L14" s="50">
        <v>2800</v>
      </c>
      <c r="M14" s="46">
        <v>0</v>
      </c>
      <c r="T14" s="5"/>
      <c r="U14" s="5"/>
      <c r="V14" s="87"/>
      <c r="W14" s="87"/>
      <c r="X14" s="100"/>
      <c r="Y14" s="100"/>
      <c r="Z14" s="4"/>
      <c r="AA14" s="4"/>
    </row>
    <row r="15" spans="1:27" ht="27" x14ac:dyDescent="0.25">
      <c r="A15" s="169"/>
      <c r="B15" s="57" t="s">
        <v>151</v>
      </c>
      <c r="C15" s="57"/>
      <c r="D15" s="44" t="s">
        <v>14</v>
      </c>
      <c r="E15" s="44">
        <v>6</v>
      </c>
      <c r="F15" s="44" t="s">
        <v>130</v>
      </c>
      <c r="G15" s="45" t="s">
        <v>135</v>
      </c>
      <c r="H15" s="47">
        <f>H39+H63+H86+H109+H133+H157+H181+H205</f>
        <v>8000</v>
      </c>
      <c r="I15" s="47">
        <f>I39+I63+I86+I109+I133+I157+I181+I205</f>
        <v>2560</v>
      </c>
      <c r="J15" s="47">
        <f>J39+J63+J86+J109+J133+J157+J181+J205</f>
        <v>1440</v>
      </c>
      <c r="K15" s="47">
        <f>K39+K63+K86+K109+K133+K157+K181+K205</f>
        <v>0</v>
      </c>
      <c r="L15" s="47">
        <f>L39+L63+L86+L109+L133+L157+L181+L205</f>
        <v>4000</v>
      </c>
      <c r="M15" s="46">
        <v>0</v>
      </c>
      <c r="T15" s="5"/>
      <c r="U15" s="5"/>
      <c r="V15" s="87"/>
      <c r="W15" s="87"/>
      <c r="X15" s="100"/>
      <c r="Y15" s="100"/>
      <c r="Z15" s="4"/>
      <c r="AA15" s="4"/>
    </row>
    <row r="16" spans="1:27" ht="18" x14ac:dyDescent="0.25">
      <c r="A16" s="169"/>
      <c r="B16" s="58" t="s">
        <v>152</v>
      </c>
      <c r="C16" s="58"/>
      <c r="D16" s="44" t="s">
        <v>14</v>
      </c>
      <c r="E16" s="44">
        <v>6</v>
      </c>
      <c r="F16" s="44" t="s">
        <v>130</v>
      </c>
      <c r="G16" s="45" t="s">
        <v>135</v>
      </c>
      <c r="H16" s="50">
        <v>1111.1099999999999</v>
      </c>
      <c r="I16" s="47">
        <v>640</v>
      </c>
      <c r="J16" s="47">
        <v>360</v>
      </c>
      <c r="K16" s="61">
        <v>0</v>
      </c>
      <c r="L16" s="61">
        <v>111.11</v>
      </c>
      <c r="M16" s="46">
        <v>0</v>
      </c>
      <c r="T16" s="5"/>
      <c r="U16" s="5"/>
      <c r="V16" s="87"/>
      <c r="W16" s="87"/>
      <c r="X16" s="100"/>
      <c r="Y16" s="100"/>
      <c r="Z16" s="4"/>
      <c r="AA16" s="4"/>
    </row>
    <row r="17" spans="1:27" ht="19.5" x14ac:dyDescent="0.25">
      <c r="A17" s="169"/>
      <c r="B17" s="53" t="s">
        <v>153</v>
      </c>
      <c r="C17" s="59"/>
      <c r="D17" s="44" t="s">
        <v>14</v>
      </c>
      <c r="E17" s="44">
        <v>6</v>
      </c>
      <c r="F17" s="44" t="s">
        <v>130</v>
      </c>
      <c r="G17" s="45" t="s">
        <v>135</v>
      </c>
      <c r="H17" s="47">
        <v>1888.89</v>
      </c>
      <c r="I17" s="47">
        <v>1088</v>
      </c>
      <c r="J17" s="47">
        <v>612</v>
      </c>
      <c r="K17" s="61">
        <v>0</v>
      </c>
      <c r="L17" s="61">
        <v>188.89</v>
      </c>
      <c r="M17" s="46">
        <v>0</v>
      </c>
      <c r="T17" s="5"/>
      <c r="U17" s="5"/>
      <c r="V17" s="87"/>
      <c r="W17" s="87"/>
      <c r="X17" s="100"/>
      <c r="Y17" s="100"/>
      <c r="Z17" s="4"/>
      <c r="AA17" s="4"/>
    </row>
    <row r="18" spans="1:27" ht="19.5" x14ac:dyDescent="0.25">
      <c r="A18" s="169"/>
      <c r="B18" s="53" t="s">
        <v>147</v>
      </c>
      <c r="C18" s="59"/>
      <c r="D18" s="44" t="s">
        <v>14</v>
      </c>
      <c r="E18" s="44">
        <v>6</v>
      </c>
      <c r="F18" s="44" t="s">
        <v>130</v>
      </c>
      <c r="G18" s="45" t="s">
        <v>135</v>
      </c>
      <c r="H18" s="60">
        <v>650</v>
      </c>
      <c r="I18" s="61">
        <v>416</v>
      </c>
      <c r="J18" s="61">
        <v>234</v>
      </c>
      <c r="K18" s="61">
        <v>0</v>
      </c>
      <c r="L18" s="61">
        <v>0</v>
      </c>
      <c r="M18" s="96">
        <v>0</v>
      </c>
      <c r="T18" s="5"/>
      <c r="U18" s="5"/>
      <c r="V18" s="87"/>
      <c r="W18" s="87"/>
      <c r="X18" s="100"/>
      <c r="Y18" s="100"/>
      <c r="Z18" s="4"/>
      <c r="AA18" s="4"/>
    </row>
    <row r="19" spans="1:27" ht="21.75" customHeight="1" x14ac:dyDescent="0.25">
      <c r="A19" s="44" t="s">
        <v>140</v>
      </c>
      <c r="B19" s="43" t="s">
        <v>182</v>
      </c>
      <c r="C19" s="43"/>
      <c r="D19" s="44" t="s">
        <v>27</v>
      </c>
      <c r="E19" s="44">
        <v>4</v>
      </c>
      <c r="F19" s="44" t="s">
        <v>128</v>
      </c>
      <c r="G19" s="45" t="s">
        <v>131</v>
      </c>
      <c r="H19" s="60">
        <v>8947.36</v>
      </c>
      <c r="I19" s="60">
        <v>8500</v>
      </c>
      <c r="J19" s="60">
        <v>0</v>
      </c>
      <c r="K19" s="60">
        <v>447.36</v>
      </c>
      <c r="L19" s="60">
        <v>0</v>
      </c>
      <c r="M19" s="96">
        <v>0</v>
      </c>
      <c r="Z19" s="4"/>
      <c r="AA19" s="4"/>
    </row>
    <row r="20" spans="1:27" ht="16.5" customHeight="1" x14ac:dyDescent="0.25">
      <c r="A20" s="159" t="s">
        <v>141</v>
      </c>
      <c r="B20" s="42" t="s">
        <v>199</v>
      </c>
      <c r="C20" s="43"/>
      <c r="D20" s="44" t="s">
        <v>27</v>
      </c>
      <c r="E20" s="44">
        <v>4</v>
      </c>
      <c r="F20" s="44" t="s">
        <v>128</v>
      </c>
      <c r="G20" s="45" t="s">
        <v>131</v>
      </c>
      <c r="H20" s="60">
        <v>5170.5200000000004</v>
      </c>
      <c r="I20" s="61">
        <v>4912</v>
      </c>
      <c r="J20" s="61">
        <v>0</v>
      </c>
      <c r="K20" s="47">
        <v>258.52</v>
      </c>
      <c r="L20" s="47">
        <v>0</v>
      </c>
      <c r="M20" s="46">
        <v>0</v>
      </c>
      <c r="U20" s="4"/>
      <c r="Z20" s="4"/>
      <c r="AA20" s="4"/>
    </row>
    <row r="21" spans="1:27" ht="28.5" x14ac:dyDescent="0.25">
      <c r="A21" s="160"/>
      <c r="B21" s="53" t="s">
        <v>148</v>
      </c>
      <c r="C21" s="43"/>
      <c r="D21" s="44" t="s">
        <v>14</v>
      </c>
      <c r="E21" s="44">
        <v>6</v>
      </c>
      <c r="F21" s="44" t="s">
        <v>130</v>
      </c>
      <c r="G21" s="45" t="s">
        <v>134</v>
      </c>
      <c r="H21" s="61">
        <f t="shared" ref="H21:M22" si="0">H45+H69+H92+H115+H139+H163+H187+H211</f>
        <v>870.9</v>
      </c>
      <c r="I21" s="61">
        <f t="shared" si="0"/>
        <v>445.9</v>
      </c>
      <c r="J21" s="61">
        <f t="shared" si="0"/>
        <v>250.81999999999996</v>
      </c>
      <c r="K21" s="61">
        <f t="shared" si="0"/>
        <v>0</v>
      </c>
      <c r="L21" s="61">
        <f t="shared" si="0"/>
        <v>174.18</v>
      </c>
      <c r="M21" s="61">
        <f t="shared" si="0"/>
        <v>0</v>
      </c>
      <c r="T21" s="5"/>
      <c r="U21" s="5"/>
      <c r="V21" s="87"/>
      <c r="W21" s="87"/>
      <c r="X21" s="100"/>
      <c r="Y21" s="100"/>
      <c r="Z21" s="4"/>
      <c r="AA21" s="4"/>
    </row>
    <row r="22" spans="1:27" ht="37.5" x14ac:dyDescent="0.25">
      <c r="A22" s="159" t="s">
        <v>142</v>
      </c>
      <c r="B22" s="53" t="s">
        <v>154</v>
      </c>
      <c r="C22" s="43"/>
      <c r="D22" s="44" t="s">
        <v>14</v>
      </c>
      <c r="E22" s="44">
        <v>6</v>
      </c>
      <c r="F22" s="44" t="s">
        <v>130</v>
      </c>
      <c r="G22" s="45" t="s">
        <v>135</v>
      </c>
      <c r="H22" s="47">
        <f t="shared" si="0"/>
        <v>10257.5</v>
      </c>
      <c r="I22" s="47">
        <f t="shared" si="0"/>
        <v>2625.92</v>
      </c>
      <c r="J22" s="47">
        <f t="shared" si="0"/>
        <v>1477.0800000000002</v>
      </c>
      <c r="K22" s="47">
        <f t="shared" si="0"/>
        <v>0</v>
      </c>
      <c r="L22" s="47">
        <f t="shared" si="0"/>
        <v>6154.4999999999991</v>
      </c>
      <c r="M22" s="47">
        <f t="shared" si="0"/>
        <v>0</v>
      </c>
      <c r="T22" s="5"/>
      <c r="U22" s="5"/>
      <c r="V22" s="87"/>
      <c r="W22" s="87"/>
      <c r="X22" s="100"/>
      <c r="Y22" s="100"/>
      <c r="Z22" s="4"/>
      <c r="AA22" s="4"/>
    </row>
    <row r="23" spans="1:27" ht="15" customHeight="1" x14ac:dyDescent="0.25">
      <c r="A23" s="161"/>
      <c r="B23" s="62" t="s">
        <v>216</v>
      </c>
      <c r="C23" s="63"/>
      <c r="D23" s="64" t="s">
        <v>96</v>
      </c>
      <c r="E23" s="64" t="s">
        <v>127</v>
      </c>
      <c r="F23" s="64" t="s">
        <v>129</v>
      </c>
      <c r="G23" s="45" t="s">
        <v>214</v>
      </c>
      <c r="H23" s="50">
        <f>H94+H117+H141+H165+H189+H213</f>
        <v>2413</v>
      </c>
      <c r="I23" s="50">
        <f>I94+I117+I141+I165+I189+I213</f>
        <v>2051.0500000000002</v>
      </c>
      <c r="J23" s="50">
        <f>J94+J117+J141+J165+J189+J213</f>
        <v>211.95</v>
      </c>
      <c r="K23" s="50">
        <f>K94+K117+K141+K165+K189+K213</f>
        <v>75</v>
      </c>
      <c r="L23" s="50">
        <f>L94+L117+L141+L165+L189+L213</f>
        <v>75</v>
      </c>
      <c r="M23" s="65">
        <v>0</v>
      </c>
      <c r="U23" s="4"/>
    </row>
    <row r="24" spans="1:27" x14ac:dyDescent="0.25">
      <c r="A24" s="66"/>
      <c r="B24" s="67" t="s">
        <v>217</v>
      </c>
      <c r="C24" s="68"/>
      <c r="D24" s="44" t="s">
        <v>96</v>
      </c>
      <c r="E24" s="44" t="s">
        <v>127</v>
      </c>
      <c r="F24" s="44" t="s">
        <v>129</v>
      </c>
      <c r="G24" s="45" t="s">
        <v>214</v>
      </c>
      <c r="H24" s="47">
        <f>H95+H118+H142+H166+H190+H214</f>
        <v>1909</v>
      </c>
      <c r="I24" s="47">
        <f>I118+I142+I166+I190+I214</f>
        <v>1622.65</v>
      </c>
      <c r="J24" s="47">
        <f>J118+J142+J166+J190+J214</f>
        <v>143.63</v>
      </c>
      <c r="K24" s="47">
        <f>K118+K142+K166+K190+K214</f>
        <v>81.72</v>
      </c>
      <c r="L24" s="47">
        <f>L118+L142+L166+L190+L214</f>
        <v>61</v>
      </c>
      <c r="M24" s="51">
        <v>0</v>
      </c>
      <c r="P24" s="3"/>
      <c r="U24" s="5"/>
      <c r="V24" s="5"/>
      <c r="W24" s="4"/>
    </row>
    <row r="25" spans="1:27" x14ac:dyDescent="0.25">
      <c r="A25" s="113" t="s">
        <v>256</v>
      </c>
    </row>
    <row r="26" spans="1:27" ht="15.75" thickBot="1" x14ac:dyDescent="0.3"/>
    <row r="27" spans="1:27" ht="15.75" thickBot="1" x14ac:dyDescent="0.3">
      <c r="A27" s="9"/>
      <c r="B27" s="148">
        <v>2016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27" ht="15" customHeight="1" x14ac:dyDescent="0.25">
      <c r="A28" s="150" t="s">
        <v>189</v>
      </c>
      <c r="B28" s="140" t="s">
        <v>186</v>
      </c>
      <c r="C28" s="153" t="s">
        <v>190</v>
      </c>
      <c r="D28" s="162" t="s">
        <v>1</v>
      </c>
      <c r="E28" s="162"/>
      <c r="F28" s="162"/>
      <c r="G28" s="162"/>
      <c r="H28" s="162" t="s">
        <v>195</v>
      </c>
      <c r="I28" s="162"/>
      <c r="J28" s="162"/>
      <c r="K28" s="162"/>
      <c r="L28" s="162"/>
      <c r="M28" s="143" t="s">
        <v>105</v>
      </c>
    </row>
    <row r="29" spans="1:27" ht="15" customHeight="1" x14ac:dyDescent="0.25">
      <c r="A29" s="151"/>
      <c r="B29" s="141"/>
      <c r="C29" s="154"/>
      <c r="D29" s="146" t="s">
        <v>4</v>
      </c>
      <c r="E29" s="146" t="s">
        <v>106</v>
      </c>
      <c r="F29" s="146" t="s">
        <v>107</v>
      </c>
      <c r="G29" s="156" t="s">
        <v>111</v>
      </c>
      <c r="H29" s="146" t="s">
        <v>108</v>
      </c>
      <c r="I29" s="146" t="s">
        <v>109</v>
      </c>
      <c r="J29" s="146"/>
      <c r="K29" s="146" t="s">
        <v>110</v>
      </c>
      <c r="L29" s="146"/>
      <c r="M29" s="144"/>
    </row>
    <row r="30" spans="1:27" x14ac:dyDescent="0.25">
      <c r="A30" s="151"/>
      <c r="B30" s="141"/>
      <c r="C30" s="154"/>
      <c r="D30" s="146"/>
      <c r="E30" s="146"/>
      <c r="F30" s="146"/>
      <c r="G30" s="157"/>
      <c r="H30" s="146"/>
      <c r="I30" s="146"/>
      <c r="J30" s="146"/>
      <c r="K30" s="146"/>
      <c r="L30" s="146"/>
      <c r="M30" s="144"/>
    </row>
    <row r="31" spans="1:27" ht="36.75" thickBot="1" x14ac:dyDescent="0.3">
      <c r="A31" s="152"/>
      <c r="B31" s="142"/>
      <c r="C31" s="155"/>
      <c r="D31" s="147"/>
      <c r="E31" s="147"/>
      <c r="F31" s="147"/>
      <c r="G31" s="158"/>
      <c r="H31" s="147"/>
      <c r="I31" s="69" t="s">
        <v>191</v>
      </c>
      <c r="J31" s="70" t="s">
        <v>192</v>
      </c>
      <c r="K31" s="69" t="s">
        <v>193</v>
      </c>
      <c r="L31" s="69" t="s">
        <v>194</v>
      </c>
      <c r="M31" s="145"/>
    </row>
    <row r="32" spans="1:27" ht="18" x14ac:dyDescent="0.25">
      <c r="A32" s="52" t="s">
        <v>136</v>
      </c>
      <c r="B32" s="43" t="s">
        <v>184</v>
      </c>
      <c r="C32" s="48"/>
      <c r="D32" s="64" t="s">
        <v>27</v>
      </c>
      <c r="E32" s="64">
        <v>4</v>
      </c>
      <c r="F32" s="64" t="s">
        <v>128</v>
      </c>
      <c r="G32" s="71" t="s">
        <v>131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</row>
    <row r="33" spans="1:13" ht="36" x14ac:dyDescent="0.25">
      <c r="A33" s="163" t="s">
        <v>137</v>
      </c>
      <c r="B33" s="42" t="s">
        <v>183</v>
      </c>
      <c r="C33" s="43"/>
      <c r="D33" s="44" t="s">
        <v>27</v>
      </c>
      <c r="E33" s="44">
        <v>4</v>
      </c>
      <c r="F33" s="44" t="s">
        <v>128</v>
      </c>
      <c r="G33" s="45" t="s">
        <v>131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1:13" x14ac:dyDescent="0.25">
      <c r="A34" s="164"/>
      <c r="B34" s="42" t="s">
        <v>206</v>
      </c>
      <c r="C34" s="43"/>
      <c r="D34" s="44" t="s">
        <v>27</v>
      </c>
      <c r="E34" s="44">
        <v>4</v>
      </c>
      <c r="F34" s="44" t="s">
        <v>128</v>
      </c>
      <c r="G34" s="45" t="s">
        <v>131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1:13" ht="18" x14ac:dyDescent="0.25">
      <c r="A35" s="165"/>
      <c r="B35" s="48" t="s">
        <v>213</v>
      </c>
      <c r="C35" s="48"/>
      <c r="D35" s="44" t="s">
        <v>96</v>
      </c>
      <c r="E35" s="49" t="s">
        <v>127</v>
      </c>
      <c r="F35" s="49" t="s">
        <v>129</v>
      </c>
      <c r="G35" s="45" t="s">
        <v>214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</row>
    <row r="36" spans="1:13" x14ac:dyDescent="0.25">
      <c r="A36" s="52" t="s">
        <v>138</v>
      </c>
      <c r="B36" s="53" t="s">
        <v>234</v>
      </c>
      <c r="C36" s="54"/>
      <c r="D36" s="55" t="s">
        <v>112</v>
      </c>
      <c r="E36" s="55">
        <v>4</v>
      </c>
      <c r="F36" s="55" t="s">
        <v>131</v>
      </c>
      <c r="G36" s="56" t="s">
        <v>133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</row>
    <row r="37" spans="1:13" ht="18" x14ac:dyDescent="0.25">
      <c r="A37" s="168" t="s">
        <v>139</v>
      </c>
      <c r="B37" s="57" t="s">
        <v>149</v>
      </c>
      <c r="C37" s="57"/>
      <c r="D37" s="44" t="s">
        <v>14</v>
      </c>
      <c r="E37" s="44">
        <v>6</v>
      </c>
      <c r="F37" s="44" t="s">
        <v>130</v>
      </c>
      <c r="G37" s="45" t="s">
        <v>135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</row>
    <row r="38" spans="1:13" ht="27" x14ac:dyDescent="0.25">
      <c r="A38" s="169"/>
      <c r="B38" s="57" t="s">
        <v>150</v>
      </c>
      <c r="C38" s="57"/>
      <c r="D38" s="44" t="s">
        <v>14</v>
      </c>
      <c r="E38" s="44">
        <v>6</v>
      </c>
      <c r="F38" s="44" t="s">
        <v>130</v>
      </c>
      <c r="G38" s="45" t="s">
        <v>135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</row>
    <row r="39" spans="1:13" ht="27" x14ac:dyDescent="0.25">
      <c r="A39" s="169"/>
      <c r="B39" s="57" t="s">
        <v>151</v>
      </c>
      <c r="C39" s="57"/>
      <c r="D39" s="44" t="s">
        <v>14</v>
      </c>
      <c r="E39" s="44">
        <v>6</v>
      </c>
      <c r="F39" s="44" t="s">
        <v>130</v>
      </c>
      <c r="G39" s="45" t="s">
        <v>135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1:13" ht="18" x14ac:dyDescent="0.25">
      <c r="A40" s="169"/>
      <c r="B40" s="58" t="s">
        <v>152</v>
      </c>
      <c r="C40" s="58"/>
      <c r="D40" s="44" t="s">
        <v>14</v>
      </c>
      <c r="E40" s="44">
        <v>6</v>
      </c>
      <c r="F40" s="44" t="s">
        <v>130</v>
      </c>
      <c r="G40" s="45" t="s">
        <v>135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1:13" ht="19.5" x14ac:dyDescent="0.25">
      <c r="A41" s="169"/>
      <c r="B41" s="53" t="s">
        <v>153</v>
      </c>
      <c r="C41" s="59"/>
      <c r="D41" s="44" t="s">
        <v>14</v>
      </c>
      <c r="E41" s="44">
        <v>6</v>
      </c>
      <c r="F41" s="44" t="s">
        <v>130</v>
      </c>
      <c r="G41" s="45" t="s">
        <v>135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1:13" ht="19.5" x14ac:dyDescent="0.25">
      <c r="A42" s="169"/>
      <c r="B42" s="53" t="s">
        <v>147</v>
      </c>
      <c r="C42" s="59"/>
      <c r="D42" s="44" t="s">
        <v>14</v>
      </c>
      <c r="E42" s="44">
        <v>6</v>
      </c>
      <c r="F42" s="44" t="s">
        <v>130</v>
      </c>
      <c r="G42" s="45" t="s">
        <v>135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</row>
    <row r="43" spans="1:13" ht="18" x14ac:dyDescent="0.25">
      <c r="A43" s="44" t="s">
        <v>140</v>
      </c>
      <c r="B43" s="43" t="s">
        <v>182</v>
      </c>
      <c r="C43" s="43"/>
      <c r="D43" s="44" t="s">
        <v>27</v>
      </c>
      <c r="E43" s="44">
        <v>4</v>
      </c>
      <c r="F43" s="44" t="s">
        <v>128</v>
      </c>
      <c r="G43" s="45" t="s">
        <v>131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</row>
    <row r="44" spans="1:13" ht="18" x14ac:dyDescent="0.25">
      <c r="A44" s="159" t="s">
        <v>141</v>
      </c>
      <c r="B44" s="42" t="s">
        <v>199</v>
      </c>
      <c r="C44" s="43"/>
      <c r="D44" s="44" t="s">
        <v>27</v>
      </c>
      <c r="E44" s="44">
        <v>4</v>
      </c>
      <c r="F44" s="44" t="s">
        <v>128</v>
      </c>
      <c r="G44" s="45" t="s">
        <v>131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</row>
    <row r="45" spans="1:13" ht="28.5" x14ac:dyDescent="0.25">
      <c r="A45" s="160"/>
      <c r="B45" s="53" t="s">
        <v>148</v>
      </c>
      <c r="C45" s="43"/>
      <c r="D45" s="44" t="s">
        <v>14</v>
      </c>
      <c r="E45" s="44">
        <v>6</v>
      </c>
      <c r="F45" s="44" t="s">
        <v>130</v>
      </c>
      <c r="G45" s="45" t="s">
        <v>134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</row>
    <row r="46" spans="1:13" ht="37.5" x14ac:dyDescent="0.25">
      <c r="A46" s="159" t="s">
        <v>142</v>
      </c>
      <c r="B46" s="53" t="s">
        <v>154</v>
      </c>
      <c r="C46" s="43"/>
      <c r="D46" s="44" t="s">
        <v>14</v>
      </c>
      <c r="E46" s="44">
        <v>6</v>
      </c>
      <c r="F46" s="44" t="s">
        <v>130</v>
      </c>
      <c r="G46" s="45" t="s">
        <v>135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4">
        <v>0</v>
      </c>
    </row>
    <row r="47" spans="1:13" ht="15" customHeight="1" x14ac:dyDescent="0.25">
      <c r="A47" s="161"/>
      <c r="B47" s="62" t="s">
        <v>216</v>
      </c>
      <c r="C47" s="63"/>
      <c r="D47" s="64" t="s">
        <v>96</v>
      </c>
      <c r="E47" s="64" t="s">
        <v>127</v>
      </c>
      <c r="F47" s="64" t="s">
        <v>129</v>
      </c>
      <c r="G47" s="45" t="s">
        <v>214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</row>
    <row r="48" spans="1:13" x14ac:dyDescent="0.25">
      <c r="A48" s="66"/>
      <c r="B48" s="67" t="s">
        <v>217</v>
      </c>
      <c r="C48" s="68"/>
      <c r="D48" s="44" t="s">
        <v>96</v>
      </c>
      <c r="E48" s="44" t="s">
        <v>127</v>
      </c>
      <c r="F48" s="44" t="s">
        <v>129</v>
      </c>
      <c r="G48" s="45" t="s">
        <v>214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</row>
    <row r="50" spans="1:13" ht="15.75" thickBot="1" x14ac:dyDescent="0.3"/>
    <row r="51" spans="1:13" ht="15.75" thickBot="1" x14ac:dyDescent="0.3">
      <c r="A51" s="9"/>
      <c r="B51" s="148">
        <v>2017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9"/>
    </row>
    <row r="52" spans="1:13" ht="15" customHeight="1" x14ac:dyDescent="0.25">
      <c r="A52" s="150" t="s">
        <v>189</v>
      </c>
      <c r="B52" s="140" t="s">
        <v>186</v>
      </c>
      <c r="C52" s="153" t="s">
        <v>190</v>
      </c>
      <c r="D52" s="162" t="s">
        <v>1</v>
      </c>
      <c r="E52" s="162"/>
      <c r="F52" s="162"/>
      <c r="G52" s="162"/>
      <c r="H52" s="162" t="s">
        <v>195</v>
      </c>
      <c r="I52" s="162"/>
      <c r="J52" s="162"/>
      <c r="K52" s="162"/>
      <c r="L52" s="162"/>
      <c r="M52" s="143" t="s">
        <v>105</v>
      </c>
    </row>
    <row r="53" spans="1:13" ht="15" customHeight="1" x14ac:dyDescent="0.25">
      <c r="A53" s="151"/>
      <c r="B53" s="141"/>
      <c r="C53" s="154"/>
      <c r="D53" s="146" t="s">
        <v>4</v>
      </c>
      <c r="E53" s="146" t="s">
        <v>106</v>
      </c>
      <c r="F53" s="146" t="s">
        <v>107</v>
      </c>
      <c r="G53" s="156" t="s">
        <v>111</v>
      </c>
      <c r="H53" s="146" t="s">
        <v>108</v>
      </c>
      <c r="I53" s="146" t="s">
        <v>109</v>
      </c>
      <c r="J53" s="146"/>
      <c r="K53" s="146" t="s">
        <v>110</v>
      </c>
      <c r="L53" s="146"/>
      <c r="M53" s="144"/>
    </row>
    <row r="54" spans="1:13" x14ac:dyDescent="0.25">
      <c r="A54" s="151"/>
      <c r="B54" s="141"/>
      <c r="C54" s="154"/>
      <c r="D54" s="146"/>
      <c r="E54" s="146"/>
      <c r="F54" s="146"/>
      <c r="G54" s="157"/>
      <c r="H54" s="146"/>
      <c r="I54" s="146"/>
      <c r="J54" s="146"/>
      <c r="K54" s="146"/>
      <c r="L54" s="146"/>
      <c r="M54" s="144"/>
    </row>
    <row r="55" spans="1:13" ht="36.75" thickBot="1" x14ac:dyDescent="0.3">
      <c r="A55" s="152"/>
      <c r="B55" s="142"/>
      <c r="C55" s="155"/>
      <c r="D55" s="147"/>
      <c r="E55" s="147"/>
      <c r="F55" s="147"/>
      <c r="G55" s="158"/>
      <c r="H55" s="147"/>
      <c r="I55" s="69" t="s">
        <v>191</v>
      </c>
      <c r="J55" s="70" t="s">
        <v>192</v>
      </c>
      <c r="K55" s="69" t="s">
        <v>193</v>
      </c>
      <c r="L55" s="69" t="s">
        <v>194</v>
      </c>
      <c r="M55" s="145"/>
    </row>
    <row r="56" spans="1:13" ht="18" x14ac:dyDescent="0.25">
      <c r="A56" s="52" t="s">
        <v>136</v>
      </c>
      <c r="B56" s="43" t="s">
        <v>184</v>
      </c>
      <c r="C56" s="48"/>
      <c r="D56" s="64" t="s">
        <v>27</v>
      </c>
      <c r="E56" s="64">
        <v>4</v>
      </c>
      <c r="F56" s="64" t="s">
        <v>128</v>
      </c>
      <c r="G56" s="71" t="s">
        <v>131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</row>
    <row r="57" spans="1:13" ht="36" x14ac:dyDescent="0.25">
      <c r="A57" s="163" t="s">
        <v>137</v>
      </c>
      <c r="B57" s="42" t="s">
        <v>183</v>
      </c>
      <c r="C57" s="43"/>
      <c r="D57" s="44" t="s">
        <v>27</v>
      </c>
      <c r="E57" s="44">
        <v>4</v>
      </c>
      <c r="F57" s="44" t="s">
        <v>128</v>
      </c>
      <c r="G57" s="45" t="s">
        <v>131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</row>
    <row r="58" spans="1:13" x14ac:dyDescent="0.25">
      <c r="A58" s="164"/>
      <c r="B58" s="42" t="s">
        <v>206</v>
      </c>
      <c r="C58" s="43"/>
      <c r="D58" s="44" t="s">
        <v>27</v>
      </c>
      <c r="E58" s="44">
        <v>4</v>
      </c>
      <c r="F58" s="44" t="s">
        <v>128</v>
      </c>
      <c r="G58" s="45" t="s">
        <v>131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</row>
    <row r="59" spans="1:13" ht="18" x14ac:dyDescent="0.25">
      <c r="A59" s="165"/>
      <c r="B59" s="48" t="s">
        <v>213</v>
      </c>
      <c r="C59" s="48"/>
      <c r="D59" s="44" t="s">
        <v>96</v>
      </c>
      <c r="E59" s="49" t="s">
        <v>127</v>
      </c>
      <c r="F59" s="49" t="s">
        <v>129</v>
      </c>
      <c r="G59" s="45" t="s">
        <v>214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</row>
    <row r="60" spans="1:13" x14ac:dyDescent="0.25">
      <c r="A60" s="52" t="s">
        <v>138</v>
      </c>
      <c r="B60" s="53" t="s">
        <v>234</v>
      </c>
      <c r="C60" s="54"/>
      <c r="D60" s="55" t="s">
        <v>112</v>
      </c>
      <c r="E60" s="55">
        <v>4</v>
      </c>
      <c r="F60" s="55" t="s">
        <v>131</v>
      </c>
      <c r="G60" s="56" t="s">
        <v>133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</row>
    <row r="61" spans="1:13" ht="18" x14ac:dyDescent="0.25">
      <c r="A61" s="168" t="s">
        <v>139</v>
      </c>
      <c r="B61" s="57" t="s">
        <v>149</v>
      </c>
      <c r="C61" s="57"/>
      <c r="D61" s="44" t="s">
        <v>14</v>
      </c>
      <c r="E61" s="44">
        <v>6</v>
      </c>
      <c r="F61" s="44" t="s">
        <v>130</v>
      </c>
      <c r="G61" s="45" t="s">
        <v>135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</row>
    <row r="62" spans="1:13" ht="27" x14ac:dyDescent="0.25">
      <c r="A62" s="169"/>
      <c r="B62" s="57" t="s">
        <v>150</v>
      </c>
      <c r="C62" s="57"/>
      <c r="D62" s="44" t="s">
        <v>14</v>
      </c>
      <c r="E62" s="44">
        <v>6</v>
      </c>
      <c r="F62" s="44" t="s">
        <v>130</v>
      </c>
      <c r="G62" s="45" t="s">
        <v>135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</row>
    <row r="63" spans="1:13" ht="27" x14ac:dyDescent="0.25">
      <c r="A63" s="169"/>
      <c r="B63" s="57" t="s">
        <v>151</v>
      </c>
      <c r="C63" s="57"/>
      <c r="D63" s="44" t="s">
        <v>14</v>
      </c>
      <c r="E63" s="44">
        <v>6</v>
      </c>
      <c r="F63" s="44" t="s">
        <v>130</v>
      </c>
      <c r="G63" s="45" t="s">
        <v>135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</row>
    <row r="64" spans="1:13" ht="18" x14ac:dyDescent="0.25">
      <c r="A64" s="169"/>
      <c r="B64" s="58" t="s">
        <v>152</v>
      </c>
      <c r="C64" s="58"/>
      <c r="D64" s="44" t="s">
        <v>14</v>
      </c>
      <c r="E64" s="44">
        <v>6</v>
      </c>
      <c r="F64" s="44" t="s">
        <v>130</v>
      </c>
      <c r="G64" s="45" t="s">
        <v>135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</row>
    <row r="65" spans="1:19" ht="19.5" x14ac:dyDescent="0.25">
      <c r="A65" s="169"/>
      <c r="B65" s="53" t="s">
        <v>153</v>
      </c>
      <c r="C65" s="59"/>
      <c r="D65" s="44" t="s">
        <v>14</v>
      </c>
      <c r="E65" s="44">
        <v>6</v>
      </c>
      <c r="F65" s="44" t="s">
        <v>130</v>
      </c>
      <c r="G65" s="45" t="s">
        <v>135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</row>
    <row r="66" spans="1:19" ht="19.5" x14ac:dyDescent="0.25">
      <c r="A66" s="169"/>
      <c r="B66" s="53" t="s">
        <v>147</v>
      </c>
      <c r="C66" s="59"/>
      <c r="D66" s="44" t="s">
        <v>14</v>
      </c>
      <c r="E66" s="44">
        <v>6</v>
      </c>
      <c r="F66" s="44" t="s">
        <v>130</v>
      </c>
      <c r="G66" s="45" t="s">
        <v>135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</row>
    <row r="67" spans="1:19" ht="18" x14ac:dyDescent="0.25">
      <c r="A67" s="44" t="s">
        <v>140</v>
      </c>
      <c r="B67" s="43" t="s">
        <v>182</v>
      </c>
      <c r="C67" s="43"/>
      <c r="D67" s="44" t="s">
        <v>27</v>
      </c>
      <c r="E67" s="44">
        <v>4</v>
      </c>
      <c r="F67" s="44" t="s">
        <v>128</v>
      </c>
      <c r="G67" s="45" t="s">
        <v>131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</row>
    <row r="68" spans="1:19" ht="18" x14ac:dyDescent="0.25">
      <c r="A68" s="159" t="s">
        <v>141</v>
      </c>
      <c r="B68" s="42" t="s">
        <v>199</v>
      </c>
      <c r="C68" s="43"/>
      <c r="D68" s="44" t="s">
        <v>27</v>
      </c>
      <c r="E68" s="44">
        <v>4</v>
      </c>
      <c r="F68" s="44" t="s">
        <v>128</v>
      </c>
      <c r="G68" s="45" t="s">
        <v>131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</row>
    <row r="69" spans="1:19" ht="28.5" x14ac:dyDescent="0.25">
      <c r="A69" s="160"/>
      <c r="B69" s="53" t="s">
        <v>148</v>
      </c>
      <c r="C69" s="43"/>
      <c r="D69" s="44" t="s">
        <v>14</v>
      </c>
      <c r="E69" s="44">
        <v>6</v>
      </c>
      <c r="F69" s="44" t="s">
        <v>130</v>
      </c>
      <c r="G69" s="45" t="s">
        <v>134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</row>
    <row r="70" spans="1:19" ht="37.5" x14ac:dyDescent="0.25">
      <c r="A70" s="159" t="s">
        <v>142</v>
      </c>
      <c r="B70" s="53" t="s">
        <v>154</v>
      </c>
      <c r="C70" s="43"/>
      <c r="D70" s="44" t="s">
        <v>14</v>
      </c>
      <c r="E70" s="44">
        <v>6</v>
      </c>
      <c r="F70" s="44" t="s">
        <v>130</v>
      </c>
      <c r="G70" s="45" t="s">
        <v>135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4">
        <v>0</v>
      </c>
    </row>
    <row r="71" spans="1:19" ht="15" customHeight="1" x14ac:dyDescent="0.25">
      <c r="A71" s="161"/>
      <c r="B71" s="62" t="s">
        <v>216</v>
      </c>
      <c r="C71" s="63"/>
      <c r="D71" s="64" t="s">
        <v>96</v>
      </c>
      <c r="E71" s="64" t="s">
        <v>127</v>
      </c>
      <c r="F71" s="64" t="s">
        <v>129</v>
      </c>
      <c r="G71" s="45" t="s">
        <v>214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</row>
    <row r="72" spans="1:19" x14ac:dyDescent="0.25">
      <c r="A72" s="66"/>
      <c r="B72" s="67" t="s">
        <v>217</v>
      </c>
      <c r="C72" s="68"/>
      <c r="D72" s="44" t="s">
        <v>96</v>
      </c>
      <c r="E72" s="44" t="s">
        <v>127</v>
      </c>
      <c r="F72" s="44" t="s">
        <v>129</v>
      </c>
      <c r="G72" s="45" t="s">
        <v>214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</row>
    <row r="73" spans="1:19" ht="15.75" thickBot="1" x14ac:dyDescent="0.3"/>
    <row r="74" spans="1:19" ht="15.75" thickBot="1" x14ac:dyDescent="0.3">
      <c r="A74" s="9"/>
      <c r="B74" s="138">
        <v>2018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9"/>
    </row>
    <row r="75" spans="1:19" ht="15" customHeight="1" x14ac:dyDescent="0.25">
      <c r="A75" s="150" t="s">
        <v>189</v>
      </c>
      <c r="B75" s="140" t="s">
        <v>186</v>
      </c>
      <c r="C75" s="153" t="s">
        <v>190</v>
      </c>
      <c r="D75" s="162" t="s">
        <v>1</v>
      </c>
      <c r="E75" s="162"/>
      <c r="F75" s="162"/>
      <c r="G75" s="162"/>
      <c r="H75" s="162" t="s">
        <v>195</v>
      </c>
      <c r="I75" s="162"/>
      <c r="J75" s="162"/>
      <c r="K75" s="162"/>
      <c r="L75" s="162"/>
      <c r="M75" s="143" t="s">
        <v>105</v>
      </c>
    </row>
    <row r="76" spans="1:19" ht="15" customHeight="1" x14ac:dyDescent="0.25">
      <c r="A76" s="151"/>
      <c r="B76" s="141"/>
      <c r="C76" s="154"/>
      <c r="D76" s="146" t="s">
        <v>4</v>
      </c>
      <c r="E76" s="146" t="s">
        <v>106</v>
      </c>
      <c r="F76" s="146" t="s">
        <v>107</v>
      </c>
      <c r="G76" s="156" t="s">
        <v>111</v>
      </c>
      <c r="H76" s="146" t="s">
        <v>108</v>
      </c>
      <c r="I76" s="146" t="s">
        <v>109</v>
      </c>
      <c r="J76" s="146"/>
      <c r="K76" s="146" t="s">
        <v>110</v>
      </c>
      <c r="L76" s="146"/>
      <c r="M76" s="144"/>
    </row>
    <row r="77" spans="1:19" x14ac:dyDescent="0.25">
      <c r="A77" s="151"/>
      <c r="B77" s="141"/>
      <c r="C77" s="154"/>
      <c r="D77" s="146"/>
      <c r="E77" s="146"/>
      <c r="F77" s="146"/>
      <c r="G77" s="157"/>
      <c r="H77" s="146"/>
      <c r="I77" s="146"/>
      <c r="J77" s="146"/>
      <c r="K77" s="146"/>
      <c r="L77" s="146"/>
      <c r="M77" s="144"/>
    </row>
    <row r="78" spans="1:19" ht="36.75" thickBot="1" x14ac:dyDescent="0.3">
      <c r="A78" s="152"/>
      <c r="B78" s="142"/>
      <c r="C78" s="155"/>
      <c r="D78" s="147"/>
      <c r="E78" s="147"/>
      <c r="F78" s="147"/>
      <c r="G78" s="158"/>
      <c r="H78" s="147"/>
      <c r="I78" s="69" t="s">
        <v>191</v>
      </c>
      <c r="J78" s="70" t="s">
        <v>192</v>
      </c>
      <c r="K78" s="69" t="s">
        <v>193</v>
      </c>
      <c r="L78" s="69" t="s">
        <v>194</v>
      </c>
      <c r="M78" s="145"/>
    </row>
    <row r="79" spans="1:19" ht="18" x14ac:dyDescent="0.25">
      <c r="A79" s="52" t="s">
        <v>136</v>
      </c>
      <c r="B79" s="43" t="s">
        <v>184</v>
      </c>
      <c r="C79" s="48"/>
      <c r="D79" s="64" t="s">
        <v>27</v>
      </c>
      <c r="E79" s="64">
        <v>4</v>
      </c>
      <c r="F79" s="64" t="s">
        <v>128</v>
      </c>
      <c r="G79" s="71" t="s">
        <v>131</v>
      </c>
      <c r="H79" s="46">
        <v>3947.37</v>
      </c>
      <c r="I79" s="46">
        <v>3750</v>
      </c>
      <c r="J79" s="46">
        <v>0</v>
      </c>
      <c r="K79" s="46">
        <v>197.37</v>
      </c>
      <c r="L79" s="47">
        <v>0</v>
      </c>
      <c r="M79" s="73">
        <v>0</v>
      </c>
    </row>
    <row r="80" spans="1:19" ht="36" x14ac:dyDescent="0.25">
      <c r="A80" s="163" t="s">
        <v>137</v>
      </c>
      <c r="B80" s="42" t="s">
        <v>183</v>
      </c>
      <c r="C80" s="43"/>
      <c r="D80" s="44" t="s">
        <v>27</v>
      </c>
      <c r="E80" s="44">
        <v>4</v>
      </c>
      <c r="F80" s="44" t="s">
        <v>128</v>
      </c>
      <c r="G80" s="45" t="s">
        <v>131</v>
      </c>
      <c r="H80" s="46">
        <v>0</v>
      </c>
      <c r="I80" s="47">
        <v>0</v>
      </c>
      <c r="J80" s="47">
        <v>0</v>
      </c>
      <c r="K80" s="47">
        <v>0</v>
      </c>
      <c r="L80" s="47">
        <v>0</v>
      </c>
      <c r="M80" s="73">
        <v>0</v>
      </c>
      <c r="N80" t="s">
        <v>113</v>
      </c>
      <c r="O80" s="4">
        <f>H79+H80+H81+H91+H113</f>
        <v>7442.11</v>
      </c>
      <c r="P80" s="4">
        <f>I79+I80+I81+I91+I113</f>
        <v>7070</v>
      </c>
      <c r="Q80" s="4">
        <f>J79+J80+J81+J91+J113</f>
        <v>0</v>
      </c>
      <c r="R80" s="4">
        <f>K79+K80+K81+K91+K113</f>
        <v>372.11</v>
      </c>
      <c r="S80" s="4">
        <f>L79+L80+L81+L91+L113</f>
        <v>0</v>
      </c>
    </row>
    <row r="81" spans="1:27" x14ac:dyDescent="0.25">
      <c r="A81" s="164"/>
      <c r="B81" s="42" t="s">
        <v>206</v>
      </c>
      <c r="C81" s="43"/>
      <c r="D81" s="44" t="s">
        <v>27</v>
      </c>
      <c r="E81" s="44">
        <v>4</v>
      </c>
      <c r="F81" s="44" t="s">
        <v>128</v>
      </c>
      <c r="G81" s="45" t="s">
        <v>131</v>
      </c>
      <c r="H81" s="46">
        <v>0</v>
      </c>
      <c r="I81" s="47">
        <v>0</v>
      </c>
      <c r="J81" s="47">
        <v>0</v>
      </c>
      <c r="K81" s="47">
        <v>0</v>
      </c>
      <c r="L81" s="47">
        <v>0</v>
      </c>
      <c r="M81" s="73">
        <v>0</v>
      </c>
      <c r="N81" t="s">
        <v>114</v>
      </c>
      <c r="O81" s="5">
        <f>H82+H94+H95</f>
        <v>557</v>
      </c>
      <c r="P81" s="5">
        <f>I82+I94+I95</f>
        <v>473.45</v>
      </c>
      <c r="Q81" s="5">
        <f>J82+J94+J95</f>
        <v>53.55</v>
      </c>
      <c r="R81" s="5">
        <f>K82+K94+K95</f>
        <v>15</v>
      </c>
      <c r="S81" s="5">
        <f>L82+L94+L95</f>
        <v>15</v>
      </c>
    </row>
    <row r="82" spans="1:27" ht="18" x14ac:dyDescent="0.25">
      <c r="A82" s="165"/>
      <c r="B82" s="48" t="s">
        <v>213</v>
      </c>
      <c r="C82" s="48"/>
      <c r="D82" s="44" t="s">
        <v>96</v>
      </c>
      <c r="E82" s="49" t="s">
        <v>127</v>
      </c>
      <c r="F82" s="49" t="s">
        <v>129</v>
      </c>
      <c r="G82" s="45" t="s">
        <v>214</v>
      </c>
      <c r="H82" s="46">
        <v>0</v>
      </c>
      <c r="I82" s="47">
        <v>0</v>
      </c>
      <c r="J82" s="47">
        <v>0</v>
      </c>
      <c r="K82" s="47">
        <v>0</v>
      </c>
      <c r="L82" s="47">
        <v>0</v>
      </c>
      <c r="M82" s="73">
        <v>0</v>
      </c>
      <c r="N82" t="s">
        <v>115</v>
      </c>
      <c r="O82" s="4" t="e">
        <f>#REF!+H84+H85+H86+H87+H89+H92+H93</f>
        <v>#REF!</v>
      </c>
      <c r="P82" s="4" t="e">
        <f>#REF!+I84+I85+I86+I87+I89+I92+I93</f>
        <v>#REF!</v>
      </c>
      <c r="Q82" s="4" t="e">
        <f>#REF!+J84+J85+J86+J87+J89+J92+J93</f>
        <v>#REF!</v>
      </c>
      <c r="R82" s="4" t="e">
        <f>#REF!+K84+K85+K86+K87+K89+K92+K93</f>
        <v>#REF!</v>
      </c>
      <c r="S82" s="4" t="e">
        <f>#REF!+L84+L85+L86+L87+L89+L92+L93</f>
        <v>#REF!</v>
      </c>
    </row>
    <row r="83" spans="1:27" x14ac:dyDescent="0.25">
      <c r="A83" s="52" t="s">
        <v>138</v>
      </c>
      <c r="B83" s="53" t="s">
        <v>234</v>
      </c>
      <c r="C83" s="54"/>
      <c r="D83" s="55" t="s">
        <v>112</v>
      </c>
      <c r="E83" s="55">
        <v>4</v>
      </c>
      <c r="F83" s="55" t="s">
        <v>131</v>
      </c>
      <c r="G83" s="56" t="s">
        <v>133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72">
        <v>0</v>
      </c>
    </row>
    <row r="84" spans="1:27" ht="18" x14ac:dyDescent="0.25">
      <c r="A84" s="168" t="s">
        <v>139</v>
      </c>
      <c r="B84" s="57" t="s">
        <v>149</v>
      </c>
      <c r="C84" s="57"/>
      <c r="D84" s="44" t="s">
        <v>14</v>
      </c>
      <c r="E84" s="44">
        <v>6</v>
      </c>
      <c r="F84" s="44" t="s">
        <v>130</v>
      </c>
      <c r="G84" s="45" t="s">
        <v>135</v>
      </c>
      <c r="H84" s="47">
        <v>175</v>
      </c>
      <c r="I84" s="47">
        <v>89.6</v>
      </c>
      <c r="J84" s="47">
        <v>50.4</v>
      </c>
      <c r="K84" s="47">
        <v>0</v>
      </c>
      <c r="L84" s="47">
        <v>35</v>
      </c>
      <c r="M84" s="73">
        <v>0</v>
      </c>
      <c r="T84" s="5"/>
      <c r="U84" s="5"/>
      <c r="V84" s="87"/>
      <c r="W84" s="87"/>
      <c r="X84" s="100"/>
      <c r="Y84" s="100"/>
    </row>
    <row r="85" spans="1:27" ht="27" x14ac:dyDescent="0.25">
      <c r="A85" s="169"/>
      <c r="B85" s="57" t="s">
        <v>150</v>
      </c>
      <c r="C85" s="57"/>
      <c r="D85" s="44" t="s">
        <v>14</v>
      </c>
      <c r="E85" s="44">
        <v>6</v>
      </c>
      <c r="F85" s="44" t="s">
        <v>130</v>
      </c>
      <c r="G85" s="45" t="s">
        <v>135</v>
      </c>
      <c r="H85" s="50">
        <v>3360</v>
      </c>
      <c r="I85" s="50">
        <v>1075.2</v>
      </c>
      <c r="J85" s="50">
        <v>604.79999999999995</v>
      </c>
      <c r="K85" s="50">
        <v>0</v>
      </c>
      <c r="L85" s="50">
        <v>1680</v>
      </c>
      <c r="M85" s="73">
        <v>0</v>
      </c>
      <c r="T85" s="5"/>
      <c r="U85" s="5"/>
      <c r="V85" s="87"/>
      <c r="W85" s="87"/>
      <c r="X85" s="100"/>
      <c r="Y85" s="100"/>
    </row>
    <row r="86" spans="1:27" ht="27" x14ac:dyDescent="0.25">
      <c r="A86" s="169"/>
      <c r="B86" s="57" t="s">
        <v>151</v>
      </c>
      <c r="C86" s="57"/>
      <c r="D86" s="44" t="s">
        <v>14</v>
      </c>
      <c r="E86" s="44">
        <v>6</v>
      </c>
      <c r="F86" s="44" t="s">
        <v>130</v>
      </c>
      <c r="G86" s="45" t="s">
        <v>135</v>
      </c>
      <c r="H86" s="50">
        <v>4800</v>
      </c>
      <c r="I86" s="47">
        <v>1536</v>
      </c>
      <c r="J86" s="47">
        <v>864</v>
      </c>
      <c r="K86" s="47">
        <v>0</v>
      </c>
      <c r="L86" s="47">
        <v>2400</v>
      </c>
      <c r="M86" s="73">
        <v>0</v>
      </c>
      <c r="T86" s="5"/>
      <c r="U86" s="5"/>
      <c r="V86" s="87"/>
      <c r="W86" s="87"/>
      <c r="X86" s="100"/>
      <c r="Y86" s="100"/>
    </row>
    <row r="87" spans="1:27" ht="18.75" customHeight="1" x14ac:dyDescent="0.25">
      <c r="A87" s="169"/>
      <c r="B87" s="58" t="s">
        <v>152</v>
      </c>
      <c r="C87" s="58"/>
      <c r="D87" s="44" t="s">
        <v>14</v>
      </c>
      <c r="E87" s="44">
        <v>6</v>
      </c>
      <c r="F87" s="44" t="s">
        <v>130</v>
      </c>
      <c r="G87" s="45" t="s">
        <v>135</v>
      </c>
      <c r="H87" s="60">
        <v>555.54999999999995</v>
      </c>
      <c r="I87" s="61">
        <v>320</v>
      </c>
      <c r="J87" s="61">
        <v>180</v>
      </c>
      <c r="K87" s="61">
        <v>0</v>
      </c>
      <c r="L87" s="61">
        <v>55.55</v>
      </c>
      <c r="M87" s="73">
        <v>0</v>
      </c>
      <c r="T87" s="5"/>
      <c r="U87" s="5"/>
      <c r="V87" s="87"/>
      <c r="W87" s="87"/>
      <c r="X87" s="100"/>
      <c r="Y87" s="100"/>
      <c r="Z87" s="4"/>
      <c r="AA87" s="4"/>
    </row>
    <row r="88" spans="1:27" ht="20.25" customHeight="1" x14ac:dyDescent="0.25">
      <c r="A88" s="169"/>
      <c r="B88" s="53" t="s">
        <v>153</v>
      </c>
      <c r="C88" s="59"/>
      <c r="D88" s="44" t="s">
        <v>14</v>
      </c>
      <c r="E88" s="44">
        <v>6</v>
      </c>
      <c r="F88" s="44" t="s">
        <v>130</v>
      </c>
      <c r="G88" s="45" t="s">
        <v>135</v>
      </c>
      <c r="H88" s="47">
        <v>472.22</v>
      </c>
      <c r="I88" s="61">
        <v>272</v>
      </c>
      <c r="J88" s="61">
        <v>153</v>
      </c>
      <c r="K88" s="61">
        <v>0</v>
      </c>
      <c r="L88" s="61">
        <v>47.22</v>
      </c>
      <c r="M88" s="73">
        <v>0</v>
      </c>
      <c r="T88" s="5"/>
      <c r="U88" s="5"/>
      <c r="V88" s="87"/>
      <c r="W88" s="87"/>
      <c r="X88" s="100"/>
      <c r="Y88" s="100"/>
      <c r="Z88" s="4"/>
      <c r="AA88" s="4"/>
    </row>
    <row r="89" spans="1:27" ht="19.5" x14ac:dyDescent="0.25">
      <c r="A89" s="169"/>
      <c r="B89" s="53" t="s">
        <v>147</v>
      </c>
      <c r="C89" s="59"/>
      <c r="D89" s="44" t="s">
        <v>14</v>
      </c>
      <c r="E89" s="44">
        <v>6</v>
      </c>
      <c r="F89" s="44" t="s">
        <v>130</v>
      </c>
      <c r="G89" s="45" t="s">
        <v>135</v>
      </c>
      <c r="H89" s="50">
        <v>325</v>
      </c>
      <c r="I89" s="61">
        <v>208</v>
      </c>
      <c r="J89" s="61">
        <v>117</v>
      </c>
      <c r="K89" s="61">
        <v>0</v>
      </c>
      <c r="L89" s="61">
        <v>0</v>
      </c>
      <c r="M89" s="73">
        <v>0</v>
      </c>
      <c r="T89" s="5"/>
      <c r="U89" s="5"/>
      <c r="V89" s="87"/>
      <c r="W89" s="87"/>
      <c r="X89" s="100"/>
      <c r="Y89" s="100"/>
      <c r="Z89" s="4"/>
      <c r="AA89" s="4"/>
    </row>
    <row r="90" spans="1:27" ht="18" x14ac:dyDescent="0.25">
      <c r="A90" s="44" t="s">
        <v>140</v>
      </c>
      <c r="B90" s="43" t="s">
        <v>182</v>
      </c>
      <c r="C90" s="43"/>
      <c r="D90" s="44" t="s">
        <v>27</v>
      </c>
      <c r="E90" s="44">
        <v>4</v>
      </c>
      <c r="F90" s="44" t="s">
        <v>128</v>
      </c>
      <c r="G90" s="45" t="s">
        <v>131</v>
      </c>
      <c r="H90" s="50">
        <v>1789.48</v>
      </c>
      <c r="I90" s="60">
        <v>1700</v>
      </c>
      <c r="J90" s="60">
        <v>0</v>
      </c>
      <c r="K90" s="60">
        <v>89.48</v>
      </c>
      <c r="L90" s="60">
        <v>0</v>
      </c>
      <c r="M90" s="73">
        <v>0</v>
      </c>
      <c r="Z90" s="4"/>
      <c r="AA90" s="4"/>
    </row>
    <row r="91" spans="1:27" ht="18" x14ac:dyDescent="0.25">
      <c r="A91" s="159" t="s">
        <v>141</v>
      </c>
      <c r="B91" s="42" t="s">
        <v>199</v>
      </c>
      <c r="C91" s="43"/>
      <c r="D91" s="44" t="s">
        <v>27</v>
      </c>
      <c r="E91" s="44">
        <v>4</v>
      </c>
      <c r="F91" s="44" t="s">
        <v>128</v>
      </c>
      <c r="G91" s="45" t="s">
        <v>131</v>
      </c>
      <c r="H91" s="50">
        <v>2600</v>
      </c>
      <c r="I91" s="60">
        <v>2470</v>
      </c>
      <c r="J91" s="60">
        <v>0</v>
      </c>
      <c r="K91" s="60">
        <f>H91-I91</f>
        <v>130</v>
      </c>
      <c r="L91" s="60">
        <v>0</v>
      </c>
      <c r="M91" s="78">
        <v>0</v>
      </c>
      <c r="Z91" s="4"/>
      <c r="AA91" s="4"/>
    </row>
    <row r="92" spans="1:27" ht="28.5" x14ac:dyDescent="0.25">
      <c r="A92" s="160"/>
      <c r="B92" s="53" t="s">
        <v>148</v>
      </c>
      <c r="C92" s="43"/>
      <c r="D92" s="44" t="s">
        <v>14</v>
      </c>
      <c r="E92" s="44">
        <v>6</v>
      </c>
      <c r="F92" s="44" t="s">
        <v>130</v>
      </c>
      <c r="G92" s="45" t="s">
        <v>134</v>
      </c>
      <c r="H92" s="61">
        <f>SUM(I92:M92)</f>
        <v>454.24</v>
      </c>
      <c r="I92" s="61">
        <v>232.57</v>
      </c>
      <c r="J92" s="61">
        <v>130.82</v>
      </c>
      <c r="K92" s="61">
        <v>0</v>
      </c>
      <c r="L92" s="61">
        <v>90.85</v>
      </c>
      <c r="M92" s="73">
        <v>0</v>
      </c>
      <c r="T92" s="5"/>
      <c r="U92" s="5"/>
      <c r="V92" s="87"/>
      <c r="W92" s="87"/>
      <c r="X92" s="100"/>
      <c r="Y92" s="100"/>
      <c r="Z92" s="4"/>
      <c r="AA92" s="4"/>
    </row>
    <row r="93" spans="1:27" ht="37.5" x14ac:dyDescent="0.25">
      <c r="A93" s="159" t="s">
        <v>142</v>
      </c>
      <c r="B93" s="53" t="s">
        <v>154</v>
      </c>
      <c r="C93" s="43"/>
      <c r="D93" s="44" t="s">
        <v>14</v>
      </c>
      <c r="E93" s="44">
        <v>6</v>
      </c>
      <c r="F93" s="44" t="s">
        <v>130</v>
      </c>
      <c r="G93" s="45" t="s">
        <v>135</v>
      </c>
      <c r="H93" s="50">
        <f>SUM(I93:M93)</f>
        <v>5154.5</v>
      </c>
      <c r="I93" s="60">
        <v>1319.56</v>
      </c>
      <c r="J93" s="60">
        <v>742.24</v>
      </c>
      <c r="K93" s="50">
        <v>0</v>
      </c>
      <c r="L93" s="50">
        <f>3077.25+15.45</f>
        <v>3092.7</v>
      </c>
      <c r="M93" s="76">
        <v>0</v>
      </c>
      <c r="T93" s="5"/>
      <c r="U93" s="4"/>
      <c r="V93" s="4"/>
      <c r="W93" s="87"/>
      <c r="X93" s="100"/>
      <c r="Y93" s="100"/>
      <c r="Z93" s="102"/>
      <c r="AA93" s="102"/>
    </row>
    <row r="94" spans="1:27" ht="15" customHeight="1" x14ac:dyDescent="0.25">
      <c r="A94" s="161"/>
      <c r="B94" s="62" t="s">
        <v>216</v>
      </c>
      <c r="C94" s="63"/>
      <c r="D94" s="64" t="s">
        <v>96</v>
      </c>
      <c r="E94" s="64" t="s">
        <v>127</v>
      </c>
      <c r="F94" s="64" t="s">
        <v>129</v>
      </c>
      <c r="G94" s="45" t="s">
        <v>214</v>
      </c>
      <c r="H94" s="77">
        <v>557</v>
      </c>
      <c r="I94" s="77">
        <f>H94*0.85</f>
        <v>473.45</v>
      </c>
      <c r="J94" s="77">
        <v>53.55</v>
      </c>
      <c r="K94" s="77">
        <v>15</v>
      </c>
      <c r="L94" s="65">
        <v>15</v>
      </c>
      <c r="M94" s="74">
        <v>0</v>
      </c>
      <c r="U94" s="4"/>
      <c r="V94" s="4"/>
    </row>
    <row r="95" spans="1:27" x14ac:dyDescent="0.25">
      <c r="A95" s="66"/>
      <c r="B95" s="67" t="s">
        <v>217</v>
      </c>
      <c r="C95" s="68"/>
      <c r="D95" s="44" t="s">
        <v>96</v>
      </c>
      <c r="E95" s="44" t="s">
        <v>127</v>
      </c>
      <c r="F95" s="44" t="s">
        <v>129</v>
      </c>
      <c r="G95" s="45" t="s">
        <v>214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72">
        <v>0</v>
      </c>
      <c r="U95" s="5"/>
    </row>
    <row r="96" spans="1:27" ht="15.75" thickBot="1" x14ac:dyDescent="0.3"/>
    <row r="97" spans="1:27" ht="15.75" thickBot="1" x14ac:dyDescent="0.3">
      <c r="A97" s="9"/>
      <c r="B97" s="148">
        <v>2019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9"/>
    </row>
    <row r="98" spans="1:27" ht="15" customHeight="1" x14ac:dyDescent="0.25">
      <c r="A98" s="150" t="s">
        <v>189</v>
      </c>
      <c r="B98" s="140" t="s">
        <v>186</v>
      </c>
      <c r="C98" s="153" t="s">
        <v>190</v>
      </c>
      <c r="D98" s="140" t="s">
        <v>1</v>
      </c>
      <c r="E98" s="140"/>
      <c r="F98" s="140"/>
      <c r="G98" s="140"/>
      <c r="H98" s="140" t="s">
        <v>195</v>
      </c>
      <c r="I98" s="140"/>
      <c r="J98" s="140"/>
      <c r="K98" s="140"/>
      <c r="L98" s="140"/>
      <c r="M98" s="143" t="s">
        <v>105</v>
      </c>
    </row>
    <row r="99" spans="1:27" ht="15" customHeight="1" x14ac:dyDescent="0.25">
      <c r="A99" s="151"/>
      <c r="B99" s="141"/>
      <c r="C99" s="154"/>
      <c r="D99" s="146" t="s">
        <v>4</v>
      </c>
      <c r="E99" s="146" t="s">
        <v>106</v>
      </c>
      <c r="F99" s="146" t="s">
        <v>107</v>
      </c>
      <c r="G99" s="156" t="s">
        <v>111</v>
      </c>
      <c r="H99" s="146" t="s">
        <v>108</v>
      </c>
      <c r="I99" s="146" t="s">
        <v>109</v>
      </c>
      <c r="J99" s="146"/>
      <c r="K99" s="146" t="s">
        <v>110</v>
      </c>
      <c r="L99" s="146"/>
      <c r="M99" s="144"/>
    </row>
    <row r="100" spans="1:27" x14ac:dyDescent="0.25">
      <c r="A100" s="151"/>
      <c r="B100" s="141"/>
      <c r="C100" s="154"/>
      <c r="D100" s="146"/>
      <c r="E100" s="146"/>
      <c r="F100" s="146"/>
      <c r="G100" s="157"/>
      <c r="H100" s="146"/>
      <c r="I100" s="146"/>
      <c r="J100" s="146"/>
      <c r="K100" s="146"/>
      <c r="L100" s="146"/>
      <c r="M100" s="144"/>
    </row>
    <row r="101" spans="1:27" ht="36.75" thickBot="1" x14ac:dyDescent="0.3">
      <c r="A101" s="152"/>
      <c r="B101" s="142"/>
      <c r="C101" s="155"/>
      <c r="D101" s="147"/>
      <c r="E101" s="147"/>
      <c r="F101" s="147"/>
      <c r="G101" s="158"/>
      <c r="H101" s="147"/>
      <c r="I101" s="69" t="s">
        <v>191</v>
      </c>
      <c r="J101" s="70" t="s">
        <v>192</v>
      </c>
      <c r="K101" s="69" t="s">
        <v>193</v>
      </c>
      <c r="L101" s="69" t="s">
        <v>194</v>
      </c>
      <c r="M101" s="145"/>
    </row>
    <row r="102" spans="1:27" ht="18" x14ac:dyDescent="0.25">
      <c r="A102" s="52" t="s">
        <v>136</v>
      </c>
      <c r="B102" s="43" t="s">
        <v>184</v>
      </c>
      <c r="C102" s="48"/>
      <c r="D102" s="64" t="s">
        <v>27</v>
      </c>
      <c r="E102" s="64">
        <v>4</v>
      </c>
      <c r="F102" s="64" t="s">
        <v>128</v>
      </c>
      <c r="G102" s="71" t="s">
        <v>131</v>
      </c>
      <c r="H102" s="47">
        <v>1973.68</v>
      </c>
      <c r="I102" s="47">
        <v>1875</v>
      </c>
      <c r="J102" s="47">
        <v>0</v>
      </c>
      <c r="K102" s="47">
        <v>98.68</v>
      </c>
      <c r="L102" s="47">
        <v>0</v>
      </c>
      <c r="M102" s="73">
        <v>0</v>
      </c>
    </row>
    <row r="103" spans="1:27" ht="36" x14ac:dyDescent="0.25">
      <c r="A103" s="163" t="s">
        <v>137</v>
      </c>
      <c r="B103" s="42" t="s">
        <v>183</v>
      </c>
      <c r="C103" s="43"/>
      <c r="D103" s="44" t="s">
        <v>27</v>
      </c>
      <c r="E103" s="44">
        <v>4</v>
      </c>
      <c r="F103" s="44" t="s">
        <v>128</v>
      </c>
      <c r="G103" s="45" t="s">
        <v>131</v>
      </c>
      <c r="H103" s="46">
        <v>1578.94</v>
      </c>
      <c r="I103" s="47">
        <v>1500</v>
      </c>
      <c r="J103" s="47">
        <v>0</v>
      </c>
      <c r="K103" s="47">
        <v>0</v>
      </c>
      <c r="L103" s="47">
        <v>78.94</v>
      </c>
      <c r="M103" s="73">
        <v>0</v>
      </c>
      <c r="N103" t="s">
        <v>113</v>
      </c>
      <c r="O103" s="4">
        <f>H102+H103+H104+H114+H90</f>
        <v>5605.25</v>
      </c>
      <c r="P103" s="4">
        <f>I102+I103+I104+I114+I90</f>
        <v>5325</v>
      </c>
      <c r="Q103" s="4">
        <f>J102+J103+J104+J114+J90</f>
        <v>0</v>
      </c>
      <c r="R103" s="4">
        <f>K102+K103+K104+K114+K90</f>
        <v>188.16000000000003</v>
      </c>
      <c r="S103" s="4">
        <f>L102+L103+L104+L114+L90</f>
        <v>92.09</v>
      </c>
    </row>
    <row r="104" spans="1:27" x14ac:dyDescent="0.25">
      <c r="A104" s="164"/>
      <c r="B104" s="42" t="s">
        <v>206</v>
      </c>
      <c r="C104" s="43"/>
      <c r="D104" s="44" t="s">
        <v>27</v>
      </c>
      <c r="E104" s="44">
        <v>4</v>
      </c>
      <c r="F104" s="44" t="s">
        <v>128</v>
      </c>
      <c r="G104" s="45" t="s">
        <v>131</v>
      </c>
      <c r="H104" s="46">
        <v>263.14999999999998</v>
      </c>
      <c r="I104" s="47">
        <v>250</v>
      </c>
      <c r="J104" s="47">
        <v>0</v>
      </c>
      <c r="K104" s="47">
        <v>0</v>
      </c>
      <c r="L104" s="47">
        <v>13.15</v>
      </c>
      <c r="M104" s="73">
        <v>0</v>
      </c>
      <c r="N104" t="s">
        <v>114</v>
      </c>
      <c r="O104" s="5">
        <f>H105+H117+H118</f>
        <v>2064</v>
      </c>
      <c r="P104" s="5">
        <f>I105+I117+I118</f>
        <v>1754.4</v>
      </c>
      <c r="Q104" s="5">
        <f>J105+J117+J118</f>
        <v>190.17</v>
      </c>
      <c r="R104" s="5">
        <f>K105+K117+K118</f>
        <v>91.68</v>
      </c>
      <c r="S104" s="5">
        <f>L105+L117+L118</f>
        <v>27.75</v>
      </c>
    </row>
    <row r="105" spans="1:27" ht="18" x14ac:dyDescent="0.25">
      <c r="A105" s="165"/>
      <c r="B105" s="48" t="s">
        <v>213</v>
      </c>
      <c r="C105" s="48"/>
      <c r="D105" s="44" t="s">
        <v>96</v>
      </c>
      <c r="E105" s="49" t="s">
        <v>127</v>
      </c>
      <c r="F105" s="49" t="s">
        <v>129</v>
      </c>
      <c r="G105" s="45" t="s">
        <v>214</v>
      </c>
      <c r="H105" s="50">
        <v>1200</v>
      </c>
      <c r="I105" s="50">
        <f>H105*0.85</f>
        <v>1020</v>
      </c>
      <c r="J105" s="50">
        <v>120</v>
      </c>
      <c r="K105" s="50">
        <v>60</v>
      </c>
      <c r="L105" s="46">
        <v>0</v>
      </c>
      <c r="M105" s="73">
        <v>0</v>
      </c>
      <c r="N105" t="s">
        <v>115</v>
      </c>
      <c r="O105" s="4" t="e">
        <f>#REF!+H107+H108+H109+H110+H112+H115+H116</f>
        <v>#REF!</v>
      </c>
      <c r="P105" s="4" t="e">
        <f>#REF!+I107+I108+I109+I110+I112+I115+I116</f>
        <v>#REF!</v>
      </c>
      <c r="Q105" s="4" t="e">
        <f>#REF!+J107+J108+J109+J110+J112+J115+J116</f>
        <v>#REF!</v>
      </c>
      <c r="R105" s="4" t="e">
        <f>#REF!+K107+K108+K109+K110+K112+K115+K116</f>
        <v>#REF!</v>
      </c>
      <c r="S105" s="4" t="e">
        <f>#REF!+L107+L108+L109+L110+L112+L115+L116</f>
        <v>#REF!</v>
      </c>
      <c r="U105" s="4"/>
    </row>
    <row r="106" spans="1:27" x14ac:dyDescent="0.25">
      <c r="A106" s="52" t="s">
        <v>138</v>
      </c>
      <c r="B106" s="53" t="s">
        <v>234</v>
      </c>
      <c r="C106" s="54"/>
      <c r="D106" s="55" t="s">
        <v>112</v>
      </c>
      <c r="E106" s="55">
        <v>4</v>
      </c>
      <c r="F106" s="55" t="s">
        <v>131</v>
      </c>
      <c r="G106" s="56" t="s">
        <v>133</v>
      </c>
      <c r="H106" s="50">
        <v>535.78</v>
      </c>
      <c r="I106" s="50">
        <v>291.47000000000003</v>
      </c>
      <c r="J106" s="50">
        <v>163.95</v>
      </c>
      <c r="K106" s="50">
        <v>40.18</v>
      </c>
      <c r="L106" s="50">
        <v>40.18</v>
      </c>
      <c r="M106" s="72">
        <v>0</v>
      </c>
    </row>
    <row r="107" spans="1:27" ht="18" x14ac:dyDescent="0.25">
      <c r="A107" s="168" t="s">
        <v>139</v>
      </c>
      <c r="B107" s="57" t="s">
        <v>149</v>
      </c>
      <c r="C107" s="57"/>
      <c r="D107" s="44" t="s">
        <v>14</v>
      </c>
      <c r="E107" s="44">
        <v>6</v>
      </c>
      <c r="F107" s="44" t="s">
        <v>130</v>
      </c>
      <c r="G107" s="45" t="s">
        <v>135</v>
      </c>
      <c r="H107" s="47">
        <v>87.5</v>
      </c>
      <c r="I107" s="47">
        <v>44.8</v>
      </c>
      <c r="J107" s="47">
        <v>25.2</v>
      </c>
      <c r="K107" s="47">
        <v>0</v>
      </c>
      <c r="L107" s="47">
        <v>17.5</v>
      </c>
      <c r="M107" s="73">
        <v>0</v>
      </c>
      <c r="T107" s="5"/>
      <c r="U107" s="5"/>
      <c r="V107" s="87"/>
      <c r="W107" s="87"/>
      <c r="X107" s="100"/>
      <c r="Y107" s="100"/>
      <c r="Z107" s="4"/>
      <c r="AA107" s="4"/>
    </row>
    <row r="108" spans="1:27" ht="27" x14ac:dyDescent="0.25">
      <c r="A108" s="169"/>
      <c r="B108" s="57" t="s">
        <v>150</v>
      </c>
      <c r="C108" s="57"/>
      <c r="D108" s="44" t="s">
        <v>14</v>
      </c>
      <c r="E108" s="44">
        <v>6</v>
      </c>
      <c r="F108" s="44" t="s">
        <v>130</v>
      </c>
      <c r="G108" s="45" t="s">
        <v>135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72">
        <v>0</v>
      </c>
      <c r="T108" s="5"/>
      <c r="U108" s="5"/>
      <c r="V108" s="87"/>
      <c r="W108" s="87"/>
      <c r="X108" s="100"/>
      <c r="Y108" s="100"/>
      <c r="Z108" s="4"/>
      <c r="AA108" s="4"/>
    </row>
    <row r="109" spans="1:27" ht="27" x14ac:dyDescent="0.25">
      <c r="A109" s="169"/>
      <c r="B109" s="57" t="s">
        <v>151</v>
      </c>
      <c r="C109" s="57"/>
      <c r="D109" s="44" t="s">
        <v>14</v>
      </c>
      <c r="E109" s="44">
        <v>6</v>
      </c>
      <c r="F109" s="44" t="s">
        <v>130</v>
      </c>
      <c r="G109" s="45" t="s">
        <v>135</v>
      </c>
      <c r="H109" s="50">
        <v>800</v>
      </c>
      <c r="I109" s="47">
        <v>256</v>
      </c>
      <c r="J109" s="47">
        <v>144</v>
      </c>
      <c r="K109" s="47">
        <v>0</v>
      </c>
      <c r="L109" s="47">
        <v>400</v>
      </c>
      <c r="M109" s="73">
        <v>0</v>
      </c>
      <c r="T109" s="5"/>
      <c r="U109" s="5"/>
      <c r="V109" s="87"/>
      <c r="W109" s="87"/>
      <c r="X109" s="100"/>
      <c r="Y109" s="100"/>
      <c r="Z109" s="4"/>
      <c r="AA109" s="4"/>
    </row>
    <row r="110" spans="1:27" ht="18" x14ac:dyDescent="0.25">
      <c r="A110" s="169"/>
      <c r="B110" s="58" t="s">
        <v>152</v>
      </c>
      <c r="C110" s="58"/>
      <c r="D110" s="44" t="s">
        <v>14</v>
      </c>
      <c r="E110" s="44">
        <v>6</v>
      </c>
      <c r="F110" s="44" t="s">
        <v>130</v>
      </c>
      <c r="G110" s="45" t="s">
        <v>135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72">
        <v>0</v>
      </c>
      <c r="T110" s="5"/>
      <c r="U110" s="5"/>
      <c r="V110" s="87"/>
      <c r="W110" s="87"/>
      <c r="X110" s="100"/>
      <c r="Y110" s="100"/>
      <c r="Z110" s="4"/>
      <c r="AA110" s="4"/>
    </row>
    <row r="111" spans="1:27" ht="19.5" x14ac:dyDescent="0.25">
      <c r="A111" s="169"/>
      <c r="B111" s="53" t="s">
        <v>153</v>
      </c>
      <c r="C111" s="59"/>
      <c r="D111" s="44" t="s">
        <v>14</v>
      </c>
      <c r="E111" s="44">
        <v>6</v>
      </c>
      <c r="F111" s="44" t="s">
        <v>130</v>
      </c>
      <c r="G111" s="45" t="s">
        <v>135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72">
        <v>0</v>
      </c>
      <c r="U111" s="5"/>
      <c r="V111" s="87"/>
      <c r="W111" s="87"/>
    </row>
    <row r="112" spans="1:27" ht="19.5" x14ac:dyDescent="0.25">
      <c r="A112" s="169"/>
      <c r="B112" s="53" t="s">
        <v>147</v>
      </c>
      <c r="C112" s="59"/>
      <c r="D112" s="44" t="s">
        <v>14</v>
      </c>
      <c r="E112" s="44">
        <v>6</v>
      </c>
      <c r="F112" s="44" t="s">
        <v>130</v>
      </c>
      <c r="G112" s="45" t="s">
        <v>135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72">
        <v>0</v>
      </c>
      <c r="U112" s="5"/>
      <c r="V112" s="87"/>
      <c r="W112" s="87"/>
    </row>
    <row r="113" spans="1:27" ht="18" x14ac:dyDescent="0.25">
      <c r="A113" s="44" t="s">
        <v>140</v>
      </c>
      <c r="B113" s="43" t="s">
        <v>182</v>
      </c>
      <c r="C113" s="43"/>
      <c r="D113" s="44" t="s">
        <v>27</v>
      </c>
      <c r="E113" s="44">
        <v>4</v>
      </c>
      <c r="F113" s="44" t="s">
        <v>128</v>
      </c>
      <c r="G113" s="45" t="s">
        <v>131</v>
      </c>
      <c r="H113" s="50">
        <v>894.74</v>
      </c>
      <c r="I113" s="50">
        <v>850</v>
      </c>
      <c r="J113" s="50">
        <v>0</v>
      </c>
      <c r="K113" s="50">
        <v>44.74</v>
      </c>
      <c r="L113" s="50">
        <v>0</v>
      </c>
      <c r="M113" s="73">
        <v>0</v>
      </c>
    </row>
    <row r="114" spans="1:27" ht="18" x14ac:dyDescent="0.25">
      <c r="A114" s="159" t="s">
        <v>141</v>
      </c>
      <c r="B114" s="42" t="s">
        <v>199</v>
      </c>
      <c r="C114" s="43"/>
      <c r="D114" s="44" t="s">
        <v>27</v>
      </c>
      <c r="E114" s="44">
        <v>4</v>
      </c>
      <c r="F114" s="44" t="s">
        <v>128</v>
      </c>
      <c r="G114" s="45" t="s">
        <v>131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72">
        <v>0</v>
      </c>
    </row>
    <row r="115" spans="1:27" ht="28.5" x14ac:dyDescent="0.25">
      <c r="A115" s="160"/>
      <c r="B115" s="53" t="s">
        <v>148</v>
      </c>
      <c r="C115" s="43"/>
      <c r="D115" s="44" t="s">
        <v>14</v>
      </c>
      <c r="E115" s="44">
        <v>6</v>
      </c>
      <c r="F115" s="44" t="s">
        <v>130</v>
      </c>
      <c r="G115" s="45" t="s">
        <v>134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72">
        <v>0</v>
      </c>
      <c r="T115" s="5"/>
      <c r="U115" s="5"/>
      <c r="V115" s="87"/>
      <c r="W115" s="87"/>
      <c r="X115" s="100"/>
      <c r="Y115" s="100"/>
      <c r="Z115" s="4"/>
      <c r="AA115" s="4"/>
    </row>
    <row r="116" spans="1:27" ht="37.5" x14ac:dyDescent="0.25">
      <c r="A116" s="159" t="s">
        <v>142</v>
      </c>
      <c r="B116" s="53" t="s">
        <v>154</v>
      </c>
      <c r="C116" s="43"/>
      <c r="D116" s="44" t="s">
        <v>14</v>
      </c>
      <c r="E116" s="44">
        <v>6</v>
      </c>
      <c r="F116" s="44" t="s">
        <v>130</v>
      </c>
      <c r="G116" s="45" t="s">
        <v>135</v>
      </c>
      <c r="H116" s="50">
        <f>SUM(I116:M116)</f>
        <v>1275.75</v>
      </c>
      <c r="I116" s="50">
        <f>262.59+64</f>
        <v>326.58999999999997</v>
      </c>
      <c r="J116" s="50">
        <f>147.71+36</f>
        <v>183.71</v>
      </c>
      <c r="K116" s="50">
        <v>0</v>
      </c>
      <c r="L116" s="50">
        <f>615.45+150</f>
        <v>765.45</v>
      </c>
      <c r="M116" s="76">
        <v>0</v>
      </c>
      <c r="T116" s="5"/>
      <c r="U116" s="5"/>
      <c r="V116" s="87"/>
      <c r="W116" s="87"/>
      <c r="X116" s="100"/>
      <c r="Y116" s="100"/>
      <c r="Z116" s="4"/>
      <c r="AA116" s="4"/>
    </row>
    <row r="117" spans="1:27" ht="15" customHeight="1" x14ac:dyDescent="0.25">
      <c r="A117" s="161"/>
      <c r="B117" s="62" t="s">
        <v>216</v>
      </c>
      <c r="C117" s="63"/>
      <c r="D117" s="64" t="s">
        <v>96</v>
      </c>
      <c r="E117" s="64" t="s">
        <v>127</v>
      </c>
      <c r="F117" s="64" t="s">
        <v>129</v>
      </c>
      <c r="G117" s="45" t="s">
        <v>214</v>
      </c>
      <c r="H117" s="77">
        <v>464</v>
      </c>
      <c r="I117" s="77">
        <f>H117*0.85</f>
        <v>394.4</v>
      </c>
      <c r="J117" s="77">
        <v>39.6</v>
      </c>
      <c r="K117" s="77">
        <v>15</v>
      </c>
      <c r="L117" s="65">
        <v>15</v>
      </c>
      <c r="M117" s="74">
        <v>0</v>
      </c>
      <c r="V117" s="5"/>
    </row>
    <row r="118" spans="1:27" x14ac:dyDescent="0.25">
      <c r="A118" s="66"/>
      <c r="B118" s="67" t="s">
        <v>217</v>
      </c>
      <c r="C118" s="68"/>
      <c r="D118" s="44" t="s">
        <v>96</v>
      </c>
      <c r="E118" s="44" t="s">
        <v>127</v>
      </c>
      <c r="F118" s="44" t="s">
        <v>129</v>
      </c>
      <c r="G118" s="45" t="s">
        <v>214</v>
      </c>
      <c r="H118" s="75">
        <v>400</v>
      </c>
      <c r="I118" s="75">
        <f>H118*0.85</f>
        <v>340</v>
      </c>
      <c r="J118" s="75">
        <v>30.57</v>
      </c>
      <c r="K118" s="75">
        <v>16.68</v>
      </c>
      <c r="L118" s="75">
        <v>12.75</v>
      </c>
      <c r="M118" s="72">
        <v>0</v>
      </c>
      <c r="T118" s="4"/>
      <c r="U118" s="5"/>
      <c r="V118" s="4"/>
    </row>
    <row r="119" spans="1:27" x14ac:dyDescent="0.25">
      <c r="A119" s="113" t="s">
        <v>256</v>
      </c>
    </row>
    <row r="120" spans="1:27" s="93" customFormat="1" ht="15.75" thickBot="1" x14ac:dyDescent="0.3">
      <c r="A120" s="94"/>
      <c r="G120" s="95"/>
      <c r="X120" s="101"/>
      <c r="Y120" s="101"/>
    </row>
    <row r="121" spans="1:27" ht="15.75" thickBot="1" x14ac:dyDescent="0.3">
      <c r="A121" s="9"/>
      <c r="B121" s="148">
        <v>2020</v>
      </c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9"/>
    </row>
    <row r="122" spans="1:27" ht="15" customHeight="1" x14ac:dyDescent="0.25">
      <c r="A122" s="150" t="s">
        <v>189</v>
      </c>
      <c r="B122" s="140" t="s">
        <v>186</v>
      </c>
      <c r="C122" s="153" t="s">
        <v>190</v>
      </c>
      <c r="D122" s="140" t="s">
        <v>1</v>
      </c>
      <c r="E122" s="140"/>
      <c r="F122" s="140"/>
      <c r="G122" s="140"/>
      <c r="H122" s="140" t="s">
        <v>195</v>
      </c>
      <c r="I122" s="140"/>
      <c r="J122" s="140"/>
      <c r="K122" s="140"/>
      <c r="L122" s="140"/>
      <c r="M122" s="143" t="s">
        <v>105</v>
      </c>
    </row>
    <row r="123" spans="1:27" ht="15" customHeight="1" x14ac:dyDescent="0.25">
      <c r="A123" s="151"/>
      <c r="B123" s="141"/>
      <c r="C123" s="154"/>
      <c r="D123" s="146" t="s">
        <v>4</v>
      </c>
      <c r="E123" s="146" t="s">
        <v>106</v>
      </c>
      <c r="F123" s="146" t="s">
        <v>107</v>
      </c>
      <c r="G123" s="156" t="s">
        <v>111</v>
      </c>
      <c r="H123" s="146" t="s">
        <v>108</v>
      </c>
      <c r="I123" s="146" t="s">
        <v>109</v>
      </c>
      <c r="J123" s="146"/>
      <c r="K123" s="146" t="s">
        <v>110</v>
      </c>
      <c r="L123" s="146"/>
      <c r="M123" s="144"/>
    </row>
    <row r="124" spans="1:27" x14ac:dyDescent="0.25">
      <c r="A124" s="151"/>
      <c r="B124" s="141"/>
      <c r="C124" s="154"/>
      <c r="D124" s="146"/>
      <c r="E124" s="146"/>
      <c r="F124" s="146"/>
      <c r="G124" s="157"/>
      <c r="H124" s="146"/>
      <c r="I124" s="146"/>
      <c r="J124" s="146"/>
      <c r="K124" s="146"/>
      <c r="L124" s="146"/>
      <c r="M124" s="144"/>
    </row>
    <row r="125" spans="1:27" ht="36.75" thickBot="1" x14ac:dyDescent="0.3">
      <c r="A125" s="152"/>
      <c r="B125" s="142"/>
      <c r="C125" s="155"/>
      <c r="D125" s="147"/>
      <c r="E125" s="147"/>
      <c r="F125" s="147"/>
      <c r="G125" s="158"/>
      <c r="H125" s="147"/>
      <c r="I125" s="69" t="s">
        <v>191</v>
      </c>
      <c r="J125" s="70" t="s">
        <v>192</v>
      </c>
      <c r="K125" s="69" t="s">
        <v>193</v>
      </c>
      <c r="L125" s="69" t="s">
        <v>194</v>
      </c>
      <c r="M125" s="145"/>
    </row>
    <row r="126" spans="1:27" ht="18" x14ac:dyDescent="0.25">
      <c r="A126" s="52" t="s">
        <v>136</v>
      </c>
      <c r="B126" s="43" t="s">
        <v>184</v>
      </c>
      <c r="C126" s="48"/>
      <c r="D126" s="64" t="s">
        <v>27</v>
      </c>
      <c r="E126" s="64">
        <v>4</v>
      </c>
      <c r="F126" s="64" t="s">
        <v>128</v>
      </c>
      <c r="G126" s="71" t="s">
        <v>131</v>
      </c>
      <c r="H126" s="47">
        <v>1973.68</v>
      </c>
      <c r="I126" s="47">
        <v>1875</v>
      </c>
      <c r="J126" s="47">
        <v>0</v>
      </c>
      <c r="K126" s="47">
        <v>98.68</v>
      </c>
      <c r="L126" s="47">
        <v>0</v>
      </c>
      <c r="M126" s="73">
        <v>0</v>
      </c>
    </row>
    <row r="127" spans="1:27" ht="36" x14ac:dyDescent="0.25">
      <c r="A127" s="163" t="s">
        <v>137</v>
      </c>
      <c r="B127" s="42" t="s">
        <v>183</v>
      </c>
      <c r="C127" s="43"/>
      <c r="D127" s="44" t="s">
        <v>27</v>
      </c>
      <c r="E127" s="44">
        <v>4</v>
      </c>
      <c r="F127" s="44" t="s">
        <v>128</v>
      </c>
      <c r="G127" s="45" t="s">
        <v>131</v>
      </c>
      <c r="H127" s="46">
        <v>1578.94</v>
      </c>
      <c r="I127" s="47">
        <v>1500</v>
      </c>
      <c r="J127" s="47">
        <v>0</v>
      </c>
      <c r="K127" s="47">
        <v>0</v>
      </c>
      <c r="L127" s="47">
        <v>78.94</v>
      </c>
      <c r="M127" s="73">
        <v>0</v>
      </c>
      <c r="N127" t="s">
        <v>113</v>
      </c>
      <c r="O127" s="4" t="e">
        <f>H126+H127+#REF!+H138+H137</f>
        <v>#REF!</v>
      </c>
      <c r="P127" s="4" t="e">
        <f>I126+I127+#REF!+I138+I137</f>
        <v>#REF!</v>
      </c>
      <c r="Q127" s="4" t="e">
        <f>J126+J127+#REF!+J138+J137</f>
        <v>#REF!</v>
      </c>
      <c r="R127" s="4" t="e">
        <f>K126+K127+#REF!+K138+K137</f>
        <v>#REF!</v>
      </c>
      <c r="S127" s="4" t="e">
        <f>L126+L127+#REF!+L138+L137</f>
        <v>#REF!</v>
      </c>
    </row>
    <row r="128" spans="1:27" x14ac:dyDescent="0.25">
      <c r="A128" s="164"/>
      <c r="B128" s="42" t="s">
        <v>206</v>
      </c>
      <c r="C128" s="43"/>
      <c r="D128" s="44" t="s">
        <v>27</v>
      </c>
      <c r="E128" s="44">
        <v>4</v>
      </c>
      <c r="F128" s="44" t="s">
        <v>128</v>
      </c>
      <c r="G128" s="45" t="s">
        <v>131</v>
      </c>
      <c r="H128" s="46">
        <v>263.16000000000003</v>
      </c>
      <c r="I128" s="47">
        <v>250</v>
      </c>
      <c r="J128" s="47">
        <v>0</v>
      </c>
      <c r="K128" s="47">
        <v>0</v>
      </c>
      <c r="L128" s="47">
        <v>13.16</v>
      </c>
      <c r="M128" s="73">
        <v>0</v>
      </c>
      <c r="N128" t="s">
        <v>114</v>
      </c>
      <c r="O128" s="5">
        <f>H129+H141+H142</f>
        <v>2064</v>
      </c>
      <c r="P128" s="5">
        <f>I129+I141+I142</f>
        <v>1754.4</v>
      </c>
      <c r="Q128" s="5">
        <f>J129+J141+J142</f>
        <v>190.17</v>
      </c>
      <c r="R128" s="5">
        <f>K129+K141+K142</f>
        <v>91.68</v>
      </c>
      <c r="S128" s="5">
        <f>L129+L141+L142</f>
        <v>27.75</v>
      </c>
    </row>
    <row r="129" spans="1:27" ht="18" x14ac:dyDescent="0.25">
      <c r="A129" s="165"/>
      <c r="B129" s="48" t="s">
        <v>213</v>
      </c>
      <c r="C129" s="48"/>
      <c r="D129" s="44" t="s">
        <v>96</v>
      </c>
      <c r="E129" s="49" t="s">
        <v>127</v>
      </c>
      <c r="F129" s="49" t="s">
        <v>129</v>
      </c>
      <c r="G129" s="45" t="s">
        <v>214</v>
      </c>
      <c r="H129" s="50">
        <v>1200</v>
      </c>
      <c r="I129" s="50">
        <f>H129*0.85</f>
        <v>1020</v>
      </c>
      <c r="J129" s="50">
        <v>120</v>
      </c>
      <c r="K129" s="50">
        <v>60</v>
      </c>
      <c r="L129" s="50">
        <v>0</v>
      </c>
      <c r="M129" s="73">
        <v>0</v>
      </c>
      <c r="N129" t="s">
        <v>115</v>
      </c>
      <c r="O129" s="4" t="e">
        <f>#REF!+H131+H132+H133+H134+H136+H139+H140</f>
        <v>#REF!</v>
      </c>
      <c r="P129" s="4" t="e">
        <f>#REF!+I131+I132+I133+I134+I136+I139+I140</f>
        <v>#REF!</v>
      </c>
      <c r="Q129" s="4" t="e">
        <f>#REF!+J131+J132+J133+J134+J136+J139+J140</f>
        <v>#REF!</v>
      </c>
      <c r="R129" s="4" t="e">
        <f>#REF!+K131+K132+K133+K134+K136+K139+K140</f>
        <v>#REF!</v>
      </c>
      <c r="S129" s="4" t="e">
        <f>#REF!+L131+L132+L133+L134+L136+L139+L140</f>
        <v>#REF!</v>
      </c>
      <c r="U129" s="4"/>
    </row>
    <row r="130" spans="1:27" x14ac:dyDescent="0.25">
      <c r="A130" s="52" t="s">
        <v>138</v>
      </c>
      <c r="B130" s="53" t="s">
        <v>234</v>
      </c>
      <c r="C130" s="54"/>
      <c r="D130" s="55" t="s">
        <v>112</v>
      </c>
      <c r="E130" s="55">
        <v>4</v>
      </c>
      <c r="F130" s="55" t="s">
        <v>131</v>
      </c>
      <c r="G130" s="56" t="s">
        <v>133</v>
      </c>
      <c r="H130" s="50">
        <v>535.78</v>
      </c>
      <c r="I130" s="50">
        <v>291.47000000000003</v>
      </c>
      <c r="J130" s="50">
        <v>163.95</v>
      </c>
      <c r="K130" s="50">
        <v>40.18</v>
      </c>
      <c r="L130" s="50">
        <v>40.18</v>
      </c>
      <c r="M130" s="72">
        <v>0</v>
      </c>
    </row>
    <row r="131" spans="1:27" ht="18" x14ac:dyDescent="0.25">
      <c r="A131" s="168" t="s">
        <v>139</v>
      </c>
      <c r="B131" s="57" t="s">
        <v>149</v>
      </c>
      <c r="C131" s="57"/>
      <c r="D131" s="44" t="s">
        <v>14</v>
      </c>
      <c r="E131" s="44">
        <v>6</v>
      </c>
      <c r="F131" s="44" t="s">
        <v>130</v>
      </c>
      <c r="G131" s="45" t="s">
        <v>135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72">
        <v>0</v>
      </c>
      <c r="T131" s="5"/>
      <c r="U131" s="5"/>
      <c r="V131" s="87"/>
      <c r="W131" s="87"/>
      <c r="X131" s="100"/>
      <c r="Y131" s="100"/>
      <c r="Z131" s="4"/>
      <c r="AA131" s="4"/>
    </row>
    <row r="132" spans="1:27" ht="27" x14ac:dyDescent="0.25">
      <c r="A132" s="169"/>
      <c r="B132" s="57" t="s">
        <v>150</v>
      </c>
      <c r="C132" s="57"/>
      <c r="D132" s="44" t="s">
        <v>14</v>
      </c>
      <c r="E132" s="44">
        <v>6</v>
      </c>
      <c r="F132" s="44" t="s">
        <v>130</v>
      </c>
      <c r="G132" s="45" t="s">
        <v>135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72">
        <v>0</v>
      </c>
      <c r="T132" s="5"/>
      <c r="U132" s="5"/>
      <c r="V132" s="87"/>
      <c r="W132" s="87"/>
      <c r="X132" s="100"/>
      <c r="Y132" s="100"/>
      <c r="Z132" s="4"/>
      <c r="AA132" s="4"/>
    </row>
    <row r="133" spans="1:27" ht="27" x14ac:dyDescent="0.25">
      <c r="A133" s="169"/>
      <c r="B133" s="57" t="s">
        <v>151</v>
      </c>
      <c r="C133" s="57"/>
      <c r="D133" s="44" t="s">
        <v>14</v>
      </c>
      <c r="E133" s="44">
        <v>6</v>
      </c>
      <c r="F133" s="44" t="s">
        <v>130</v>
      </c>
      <c r="G133" s="45" t="s">
        <v>135</v>
      </c>
      <c r="H133" s="51">
        <v>800</v>
      </c>
      <c r="I133" s="51">
        <v>256</v>
      </c>
      <c r="J133" s="51">
        <v>144</v>
      </c>
      <c r="K133" s="51">
        <v>0</v>
      </c>
      <c r="L133" s="51">
        <v>400</v>
      </c>
      <c r="M133" s="72">
        <v>0</v>
      </c>
      <c r="T133" s="5"/>
      <c r="U133" s="5"/>
      <c r="V133" s="87"/>
      <c r="W133" s="87"/>
      <c r="X133" s="100"/>
      <c r="Y133" s="100"/>
      <c r="Z133" s="4"/>
      <c r="AA133" s="4"/>
    </row>
    <row r="134" spans="1:27" ht="18" x14ac:dyDescent="0.25">
      <c r="A134" s="169"/>
      <c r="B134" s="58" t="s">
        <v>152</v>
      </c>
      <c r="C134" s="58"/>
      <c r="D134" s="44" t="s">
        <v>14</v>
      </c>
      <c r="E134" s="44">
        <v>6</v>
      </c>
      <c r="F134" s="44" t="s">
        <v>130</v>
      </c>
      <c r="G134" s="45" t="s">
        <v>135</v>
      </c>
      <c r="H134" s="60">
        <v>555.55999999999995</v>
      </c>
      <c r="I134" s="61">
        <v>320</v>
      </c>
      <c r="J134" s="61">
        <v>180</v>
      </c>
      <c r="K134" s="61">
        <v>0</v>
      </c>
      <c r="L134" s="61">
        <v>55.56</v>
      </c>
      <c r="M134" s="73">
        <v>0</v>
      </c>
      <c r="T134" s="5"/>
      <c r="U134" s="5"/>
      <c r="V134" s="87"/>
      <c r="W134" s="87"/>
      <c r="X134" s="100"/>
      <c r="Y134" s="100"/>
      <c r="Z134" s="4"/>
      <c r="AA134" s="4"/>
    </row>
    <row r="135" spans="1:27" ht="19.5" x14ac:dyDescent="0.25">
      <c r="A135" s="169"/>
      <c r="B135" s="53" t="s">
        <v>153</v>
      </c>
      <c r="C135" s="59"/>
      <c r="D135" s="44" t="s">
        <v>14</v>
      </c>
      <c r="E135" s="44">
        <v>6</v>
      </c>
      <c r="F135" s="44" t="s">
        <v>130</v>
      </c>
      <c r="G135" s="45" t="s">
        <v>135</v>
      </c>
      <c r="H135" s="47">
        <v>472.22</v>
      </c>
      <c r="I135" s="47">
        <v>272</v>
      </c>
      <c r="J135" s="47">
        <v>153</v>
      </c>
      <c r="K135" s="61">
        <v>0</v>
      </c>
      <c r="L135" s="61">
        <v>47.22</v>
      </c>
      <c r="M135" s="73">
        <v>0</v>
      </c>
      <c r="T135" s="5"/>
      <c r="U135" s="5"/>
      <c r="V135" s="87"/>
      <c r="W135" s="87"/>
      <c r="X135" s="100"/>
      <c r="Y135" s="100"/>
      <c r="Z135" s="4"/>
      <c r="AA135" s="4"/>
    </row>
    <row r="136" spans="1:27" ht="19.5" x14ac:dyDescent="0.25">
      <c r="A136" s="170"/>
      <c r="B136" s="53" t="s">
        <v>147</v>
      </c>
      <c r="C136" s="59"/>
      <c r="D136" s="44" t="s">
        <v>14</v>
      </c>
      <c r="E136" s="44">
        <v>6</v>
      </c>
      <c r="F136" s="44" t="s">
        <v>130</v>
      </c>
      <c r="G136" s="45" t="s">
        <v>135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72">
        <v>0</v>
      </c>
      <c r="T136" s="5"/>
      <c r="U136" s="5"/>
      <c r="V136" s="87"/>
      <c r="W136" s="87"/>
      <c r="X136" s="100"/>
      <c r="Y136" s="100"/>
      <c r="Z136" s="4"/>
      <c r="AA136" s="4"/>
    </row>
    <row r="137" spans="1:27" ht="18" x14ac:dyDescent="0.25">
      <c r="A137" s="44" t="s">
        <v>140</v>
      </c>
      <c r="B137" s="43" t="s">
        <v>182</v>
      </c>
      <c r="C137" s="43"/>
      <c r="D137" s="44" t="s">
        <v>27</v>
      </c>
      <c r="E137" s="44">
        <v>4</v>
      </c>
      <c r="F137" s="44" t="s">
        <v>128</v>
      </c>
      <c r="G137" s="45" t="s">
        <v>131</v>
      </c>
      <c r="H137" s="50">
        <v>2684.22</v>
      </c>
      <c r="I137" s="50">
        <v>2550</v>
      </c>
      <c r="J137" s="50">
        <v>0</v>
      </c>
      <c r="K137" s="50">
        <v>134.22</v>
      </c>
      <c r="L137" s="50">
        <v>0</v>
      </c>
      <c r="M137" s="73">
        <v>0</v>
      </c>
    </row>
    <row r="138" spans="1:27" ht="18" x14ac:dyDescent="0.25">
      <c r="A138" s="159" t="s">
        <v>141</v>
      </c>
      <c r="B138" s="42" t="s">
        <v>199</v>
      </c>
      <c r="C138" s="43"/>
      <c r="D138" s="44" t="s">
        <v>27</v>
      </c>
      <c r="E138" s="44">
        <v>4</v>
      </c>
      <c r="F138" s="44" t="s">
        <v>128</v>
      </c>
      <c r="G138" s="45" t="s">
        <v>131</v>
      </c>
      <c r="H138" s="50">
        <v>1285.26</v>
      </c>
      <c r="I138" s="50">
        <v>1221</v>
      </c>
      <c r="J138" s="50">
        <v>0</v>
      </c>
      <c r="K138" s="50">
        <f t="shared" ref="K138" si="1">H138-I138</f>
        <v>64.259999999999991</v>
      </c>
      <c r="L138" s="50">
        <v>0</v>
      </c>
      <c r="M138" s="78">
        <v>0</v>
      </c>
    </row>
    <row r="139" spans="1:27" ht="28.5" x14ac:dyDescent="0.25">
      <c r="A139" s="160"/>
      <c r="B139" s="53" t="s">
        <v>148</v>
      </c>
      <c r="C139" s="43"/>
      <c r="D139" s="44" t="s">
        <v>14</v>
      </c>
      <c r="E139" s="44">
        <v>6</v>
      </c>
      <c r="F139" s="44" t="s">
        <v>130</v>
      </c>
      <c r="G139" s="45" t="s">
        <v>134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72">
        <v>0</v>
      </c>
      <c r="T139" s="5"/>
      <c r="U139" s="5"/>
      <c r="V139" s="87"/>
      <c r="W139" s="87"/>
      <c r="X139" s="100"/>
      <c r="Y139" s="100"/>
      <c r="Z139" s="4"/>
      <c r="AA139" s="4"/>
    </row>
    <row r="140" spans="1:27" ht="37.5" x14ac:dyDescent="0.25">
      <c r="A140" s="159" t="s">
        <v>142</v>
      </c>
      <c r="B140" s="53" t="s">
        <v>154</v>
      </c>
      <c r="C140" s="43"/>
      <c r="D140" s="44" t="s">
        <v>14</v>
      </c>
      <c r="E140" s="44">
        <v>6</v>
      </c>
      <c r="F140" s="44" t="s">
        <v>130</v>
      </c>
      <c r="G140" s="45" t="s">
        <v>135</v>
      </c>
      <c r="H140" s="50">
        <f>SUM(I140:M140)</f>
        <v>1275.75</v>
      </c>
      <c r="I140" s="50">
        <f>262.59+64</f>
        <v>326.58999999999997</v>
      </c>
      <c r="J140" s="50">
        <f>147.71+36</f>
        <v>183.71</v>
      </c>
      <c r="K140" s="50">
        <v>0</v>
      </c>
      <c r="L140" s="50">
        <f>615.45+150</f>
        <v>765.45</v>
      </c>
      <c r="M140" s="76">
        <v>0</v>
      </c>
      <c r="T140" s="5"/>
      <c r="U140" s="5"/>
      <c r="V140" s="87"/>
      <c r="W140" s="87"/>
      <c r="X140" s="100"/>
      <c r="Y140" s="100"/>
      <c r="Z140" s="4"/>
      <c r="AA140" s="4"/>
    </row>
    <row r="141" spans="1:27" ht="15" customHeight="1" x14ac:dyDescent="0.25">
      <c r="A141" s="161"/>
      <c r="B141" s="62" t="s">
        <v>216</v>
      </c>
      <c r="C141" s="63"/>
      <c r="D141" s="64" t="s">
        <v>96</v>
      </c>
      <c r="E141" s="64" t="s">
        <v>127</v>
      </c>
      <c r="F141" s="64" t="s">
        <v>129</v>
      </c>
      <c r="G141" s="45" t="s">
        <v>214</v>
      </c>
      <c r="H141" s="77">
        <v>464</v>
      </c>
      <c r="I141" s="77">
        <f>H141*0.85</f>
        <v>394.4</v>
      </c>
      <c r="J141" s="77">
        <v>39.6</v>
      </c>
      <c r="K141" s="77">
        <v>15</v>
      </c>
      <c r="L141" s="65">
        <v>15</v>
      </c>
      <c r="M141" s="74">
        <v>0</v>
      </c>
    </row>
    <row r="142" spans="1:27" x14ac:dyDescent="0.25">
      <c r="A142" s="66"/>
      <c r="B142" s="67" t="s">
        <v>217</v>
      </c>
      <c r="C142" s="68"/>
      <c r="D142" s="44" t="s">
        <v>96</v>
      </c>
      <c r="E142" s="44" t="s">
        <v>127</v>
      </c>
      <c r="F142" s="44" t="s">
        <v>129</v>
      </c>
      <c r="G142" s="45" t="s">
        <v>214</v>
      </c>
      <c r="H142" s="75">
        <v>400</v>
      </c>
      <c r="I142" s="75">
        <f>H142*0.85</f>
        <v>340</v>
      </c>
      <c r="J142" s="75">
        <v>30.57</v>
      </c>
      <c r="K142" s="75">
        <v>16.68</v>
      </c>
      <c r="L142" s="75">
        <v>12.75</v>
      </c>
      <c r="M142" s="72">
        <v>0</v>
      </c>
      <c r="U142" s="5"/>
    </row>
    <row r="143" spans="1:27" x14ac:dyDescent="0.25">
      <c r="A143" s="113" t="s">
        <v>256</v>
      </c>
    </row>
    <row r="144" spans="1:27" ht="15.75" thickBot="1" x14ac:dyDescent="0.3"/>
    <row r="145" spans="1:27" ht="15.75" thickBot="1" x14ac:dyDescent="0.3">
      <c r="A145" s="9"/>
      <c r="B145" s="148">
        <v>2021</v>
      </c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9"/>
    </row>
    <row r="146" spans="1:27" ht="15" customHeight="1" x14ac:dyDescent="0.25">
      <c r="A146" s="150" t="s">
        <v>189</v>
      </c>
      <c r="B146" s="140" t="s">
        <v>186</v>
      </c>
      <c r="C146" s="153" t="s">
        <v>190</v>
      </c>
      <c r="D146" s="140" t="s">
        <v>1</v>
      </c>
      <c r="E146" s="140"/>
      <c r="F146" s="140"/>
      <c r="G146" s="140"/>
      <c r="H146" s="140" t="s">
        <v>195</v>
      </c>
      <c r="I146" s="140"/>
      <c r="J146" s="140"/>
      <c r="K146" s="140"/>
      <c r="L146" s="140"/>
      <c r="M146" s="143" t="s">
        <v>105</v>
      </c>
    </row>
    <row r="147" spans="1:27" ht="15" customHeight="1" x14ac:dyDescent="0.25">
      <c r="A147" s="151"/>
      <c r="B147" s="141"/>
      <c r="C147" s="154"/>
      <c r="D147" s="146" t="s">
        <v>4</v>
      </c>
      <c r="E147" s="146" t="s">
        <v>106</v>
      </c>
      <c r="F147" s="146" t="s">
        <v>107</v>
      </c>
      <c r="G147" s="156" t="s">
        <v>111</v>
      </c>
      <c r="H147" s="146" t="s">
        <v>108</v>
      </c>
      <c r="I147" s="146" t="s">
        <v>109</v>
      </c>
      <c r="J147" s="146"/>
      <c r="K147" s="146" t="s">
        <v>110</v>
      </c>
      <c r="L147" s="146"/>
      <c r="M147" s="144"/>
    </row>
    <row r="148" spans="1:27" x14ac:dyDescent="0.25">
      <c r="A148" s="151"/>
      <c r="B148" s="141"/>
      <c r="C148" s="154"/>
      <c r="D148" s="146"/>
      <c r="E148" s="146"/>
      <c r="F148" s="146"/>
      <c r="G148" s="157"/>
      <c r="H148" s="146"/>
      <c r="I148" s="146"/>
      <c r="J148" s="146"/>
      <c r="K148" s="146"/>
      <c r="L148" s="146"/>
      <c r="M148" s="144"/>
    </row>
    <row r="149" spans="1:27" ht="36.75" thickBot="1" x14ac:dyDescent="0.3">
      <c r="A149" s="152"/>
      <c r="B149" s="142"/>
      <c r="C149" s="155"/>
      <c r="D149" s="147"/>
      <c r="E149" s="147"/>
      <c r="F149" s="147"/>
      <c r="G149" s="158"/>
      <c r="H149" s="147"/>
      <c r="I149" s="69" t="s">
        <v>191</v>
      </c>
      <c r="J149" s="70" t="s">
        <v>192</v>
      </c>
      <c r="K149" s="69" t="s">
        <v>193</v>
      </c>
      <c r="L149" s="69" t="s">
        <v>194</v>
      </c>
      <c r="M149" s="145"/>
    </row>
    <row r="150" spans="1:27" ht="18" x14ac:dyDescent="0.25">
      <c r="A150" s="52" t="s">
        <v>136</v>
      </c>
      <c r="B150" s="43" t="s">
        <v>184</v>
      </c>
      <c r="C150" s="48"/>
      <c r="D150" s="64" t="s">
        <v>27</v>
      </c>
      <c r="E150" s="64">
        <v>4</v>
      </c>
      <c r="F150" s="64" t="s">
        <v>128</v>
      </c>
      <c r="G150" s="71" t="s">
        <v>131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72">
        <v>0</v>
      </c>
    </row>
    <row r="151" spans="1:27" ht="36" x14ac:dyDescent="0.25">
      <c r="A151" s="163" t="s">
        <v>137</v>
      </c>
      <c r="B151" s="42" t="s">
        <v>183</v>
      </c>
      <c r="C151" s="43"/>
      <c r="D151" s="44" t="s">
        <v>27</v>
      </c>
      <c r="E151" s="44">
        <v>4</v>
      </c>
      <c r="F151" s="44" t="s">
        <v>128</v>
      </c>
      <c r="G151" s="45" t="s">
        <v>131</v>
      </c>
      <c r="H151" s="46">
        <v>1578.94</v>
      </c>
      <c r="I151" s="47">
        <v>1500</v>
      </c>
      <c r="J151" s="47">
        <v>0</v>
      </c>
      <c r="K151" s="47">
        <v>0</v>
      </c>
      <c r="L151" s="47">
        <v>78.94</v>
      </c>
      <c r="M151" s="73">
        <v>0</v>
      </c>
      <c r="N151" t="s">
        <v>113</v>
      </c>
      <c r="O151" s="4">
        <f>H150+H151+H152+H162+H161</f>
        <v>4653.68</v>
      </c>
      <c r="P151" s="4">
        <f>I150+I151+I152+I162+I161</f>
        <v>4421</v>
      </c>
      <c r="Q151" s="4">
        <f>J150+J151+J152+J162+J161</f>
        <v>0</v>
      </c>
      <c r="R151" s="4">
        <f>K150+K151+K152+K162+K161</f>
        <v>153.74</v>
      </c>
      <c r="S151" s="4">
        <f>L150+L151+L152+L162+L161</f>
        <v>78.94</v>
      </c>
      <c r="U151" s="5"/>
    </row>
    <row r="152" spans="1:27" x14ac:dyDescent="0.25">
      <c r="A152" s="164"/>
      <c r="B152" s="42" t="s">
        <v>206</v>
      </c>
      <c r="C152" s="43"/>
      <c r="D152" s="44" t="s">
        <v>27</v>
      </c>
      <c r="E152" s="44">
        <v>4</v>
      </c>
      <c r="F152" s="44" t="s">
        <v>128</v>
      </c>
      <c r="G152" s="45" t="s">
        <v>131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72">
        <v>0</v>
      </c>
      <c r="N152" t="s">
        <v>114</v>
      </c>
      <c r="O152" s="5">
        <f>H153+H165+H166</f>
        <v>2064</v>
      </c>
      <c r="P152" s="5">
        <f>I153+I165+I166</f>
        <v>1754.4</v>
      </c>
      <c r="Q152" s="5">
        <f>J153+J165+J166</f>
        <v>190.17</v>
      </c>
      <c r="R152" s="5">
        <f>K153+K165+K166</f>
        <v>91.68</v>
      </c>
      <c r="S152" s="5">
        <f>L153+L165+L166</f>
        <v>27.75</v>
      </c>
    </row>
    <row r="153" spans="1:27" ht="18" x14ac:dyDescent="0.25">
      <c r="A153" s="165"/>
      <c r="B153" s="48" t="s">
        <v>213</v>
      </c>
      <c r="C153" s="48"/>
      <c r="D153" s="44" t="s">
        <v>96</v>
      </c>
      <c r="E153" s="49" t="s">
        <v>127</v>
      </c>
      <c r="F153" s="49" t="s">
        <v>129</v>
      </c>
      <c r="G153" s="45" t="s">
        <v>214</v>
      </c>
      <c r="H153" s="50">
        <v>1200</v>
      </c>
      <c r="I153" s="50">
        <f>H153*0.85</f>
        <v>1020</v>
      </c>
      <c r="J153" s="50">
        <v>120</v>
      </c>
      <c r="K153" s="50">
        <v>60</v>
      </c>
      <c r="L153" s="50">
        <v>0</v>
      </c>
      <c r="M153" s="73">
        <v>0</v>
      </c>
      <c r="N153" t="s">
        <v>115</v>
      </c>
      <c r="O153" s="4" t="e">
        <f>#REF!+H155+H156+H157+H158+H160+H163+H164</f>
        <v>#REF!</v>
      </c>
      <c r="P153" s="4" t="e">
        <f>#REF!+I155+I156+I157+I158+I160+I163+I164</f>
        <v>#REF!</v>
      </c>
      <c r="Q153" s="4" t="e">
        <f>#REF!+J155+J156+J157+J158+J160+J163+J164</f>
        <v>#REF!</v>
      </c>
      <c r="R153" s="4" t="e">
        <f>#REF!+K155+K156+K157+K158+K160+K163+K164</f>
        <v>#REF!</v>
      </c>
      <c r="S153" s="4" t="e">
        <f>#REF!+L155+L156+L157+L158+L160+L163+L164</f>
        <v>#REF!</v>
      </c>
    </row>
    <row r="154" spans="1:27" x14ac:dyDescent="0.25">
      <c r="A154" s="52" t="s">
        <v>138</v>
      </c>
      <c r="B154" s="53" t="s">
        <v>234</v>
      </c>
      <c r="C154" s="54"/>
      <c r="D154" s="55" t="s">
        <v>112</v>
      </c>
      <c r="E154" s="55">
        <v>4</v>
      </c>
      <c r="F154" s="55" t="s">
        <v>131</v>
      </c>
      <c r="G154" s="56" t="s">
        <v>133</v>
      </c>
      <c r="H154" s="50">
        <v>535.78</v>
      </c>
      <c r="I154" s="50">
        <v>291.47000000000003</v>
      </c>
      <c r="J154" s="50">
        <v>163.95</v>
      </c>
      <c r="K154" s="50">
        <v>40.18</v>
      </c>
      <c r="L154" s="50">
        <v>40.18</v>
      </c>
      <c r="M154" s="72">
        <v>0</v>
      </c>
    </row>
    <row r="155" spans="1:27" ht="18" x14ac:dyDescent="0.25">
      <c r="A155" s="168" t="s">
        <v>139</v>
      </c>
      <c r="B155" s="57" t="s">
        <v>149</v>
      </c>
      <c r="C155" s="57"/>
      <c r="D155" s="44" t="s">
        <v>14</v>
      </c>
      <c r="E155" s="44">
        <v>6</v>
      </c>
      <c r="F155" s="44" t="s">
        <v>130</v>
      </c>
      <c r="G155" s="45" t="s">
        <v>135</v>
      </c>
      <c r="H155" s="47">
        <v>87.5</v>
      </c>
      <c r="I155" s="47">
        <v>44.8</v>
      </c>
      <c r="J155" s="47">
        <v>25.2</v>
      </c>
      <c r="K155" s="47">
        <v>0</v>
      </c>
      <c r="L155" s="47">
        <v>17.5</v>
      </c>
      <c r="M155" s="73">
        <v>0</v>
      </c>
      <c r="T155" s="5"/>
      <c r="U155" s="5"/>
      <c r="V155" s="87"/>
      <c r="W155" s="87"/>
      <c r="X155" s="100"/>
      <c r="Y155" s="100"/>
      <c r="Z155" s="4"/>
      <c r="AA155" s="4"/>
    </row>
    <row r="156" spans="1:27" ht="27" x14ac:dyDescent="0.25">
      <c r="A156" s="169"/>
      <c r="B156" s="57" t="s">
        <v>150</v>
      </c>
      <c r="C156" s="57"/>
      <c r="D156" s="44" t="s">
        <v>14</v>
      </c>
      <c r="E156" s="44">
        <v>6</v>
      </c>
      <c r="F156" s="44" t="s">
        <v>130</v>
      </c>
      <c r="G156" s="45" t="s">
        <v>135</v>
      </c>
      <c r="H156" s="50">
        <v>1120</v>
      </c>
      <c r="I156" s="50">
        <v>358.4</v>
      </c>
      <c r="J156" s="50">
        <v>201.6</v>
      </c>
      <c r="K156" s="50">
        <v>0</v>
      </c>
      <c r="L156" s="50">
        <v>560</v>
      </c>
      <c r="M156" s="73">
        <v>0</v>
      </c>
      <c r="T156" s="5"/>
      <c r="U156" s="5"/>
      <c r="V156" s="87"/>
      <c r="W156" s="87"/>
      <c r="X156" s="100"/>
      <c r="Y156" s="100"/>
      <c r="Z156" s="4"/>
      <c r="AA156" s="4"/>
    </row>
    <row r="157" spans="1:27" ht="27" x14ac:dyDescent="0.25">
      <c r="A157" s="169"/>
      <c r="B157" s="57" t="s">
        <v>151</v>
      </c>
      <c r="C157" s="57"/>
      <c r="D157" s="44" t="s">
        <v>14</v>
      </c>
      <c r="E157" s="44">
        <v>6</v>
      </c>
      <c r="F157" s="44" t="s">
        <v>130</v>
      </c>
      <c r="G157" s="45" t="s">
        <v>135</v>
      </c>
      <c r="H157" s="51">
        <v>800</v>
      </c>
      <c r="I157" s="51">
        <v>256</v>
      </c>
      <c r="J157" s="51">
        <v>144</v>
      </c>
      <c r="K157" s="51">
        <v>0</v>
      </c>
      <c r="L157" s="51">
        <v>400</v>
      </c>
      <c r="M157" s="73">
        <v>0</v>
      </c>
      <c r="T157" s="5"/>
      <c r="U157" s="5"/>
      <c r="V157" s="87"/>
      <c r="W157" s="87"/>
      <c r="X157" s="100"/>
      <c r="Y157" s="100"/>
      <c r="Z157" s="4"/>
      <c r="AA157" s="4"/>
    </row>
    <row r="158" spans="1:27" ht="18" x14ac:dyDescent="0.25">
      <c r="A158" s="169"/>
      <c r="B158" s="58" t="s">
        <v>152</v>
      </c>
      <c r="C158" s="58"/>
      <c r="D158" s="44" t="s">
        <v>14</v>
      </c>
      <c r="E158" s="44">
        <v>6</v>
      </c>
      <c r="F158" s="44" t="s">
        <v>130</v>
      </c>
      <c r="G158" s="45" t="s">
        <v>135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72">
        <v>0</v>
      </c>
      <c r="T158" s="5"/>
      <c r="U158" s="5"/>
      <c r="V158" s="87"/>
      <c r="W158" s="87"/>
      <c r="X158" s="100"/>
      <c r="Y158" s="100"/>
      <c r="Z158" s="4"/>
      <c r="AA158" s="4"/>
    </row>
    <row r="159" spans="1:27" ht="19.5" x14ac:dyDescent="0.25">
      <c r="A159" s="169"/>
      <c r="B159" s="53" t="s">
        <v>153</v>
      </c>
      <c r="C159" s="59"/>
      <c r="D159" s="44" t="s">
        <v>14</v>
      </c>
      <c r="E159" s="44">
        <v>6</v>
      </c>
      <c r="F159" s="44" t="s">
        <v>130</v>
      </c>
      <c r="G159" s="45" t="s">
        <v>135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72">
        <v>0</v>
      </c>
      <c r="T159" s="5"/>
      <c r="U159" s="5"/>
      <c r="V159" s="87"/>
      <c r="W159" s="87"/>
      <c r="X159" s="100"/>
      <c r="Y159" s="100"/>
      <c r="Z159" s="4"/>
      <c r="AA159" s="4"/>
    </row>
    <row r="160" spans="1:27" ht="19.5" x14ac:dyDescent="0.25">
      <c r="A160" s="169"/>
      <c r="B160" s="53" t="s">
        <v>147</v>
      </c>
      <c r="C160" s="59"/>
      <c r="D160" s="44" t="s">
        <v>14</v>
      </c>
      <c r="E160" s="44">
        <v>6</v>
      </c>
      <c r="F160" s="44" t="s">
        <v>130</v>
      </c>
      <c r="G160" s="45" t="s">
        <v>135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72">
        <v>0</v>
      </c>
      <c r="T160" s="5"/>
      <c r="U160" s="5"/>
      <c r="V160" s="87"/>
      <c r="W160" s="87"/>
      <c r="X160" s="100"/>
      <c r="Y160" s="100"/>
      <c r="Z160" s="4"/>
      <c r="AA160" s="4"/>
    </row>
    <row r="161" spans="1:27" ht="18" x14ac:dyDescent="0.25">
      <c r="A161" s="44" t="s">
        <v>140</v>
      </c>
      <c r="B161" s="43" t="s">
        <v>182</v>
      </c>
      <c r="C161" s="43"/>
      <c r="D161" s="44" t="s">
        <v>27</v>
      </c>
      <c r="E161" s="44">
        <v>4</v>
      </c>
      <c r="F161" s="44" t="s">
        <v>128</v>
      </c>
      <c r="G161" s="45" t="s">
        <v>131</v>
      </c>
      <c r="H161" s="50">
        <v>1789.48</v>
      </c>
      <c r="I161" s="50">
        <v>1700</v>
      </c>
      <c r="J161" s="50">
        <v>0</v>
      </c>
      <c r="K161" s="50">
        <v>89.48</v>
      </c>
      <c r="L161" s="50">
        <v>0</v>
      </c>
      <c r="M161" s="73">
        <v>0</v>
      </c>
    </row>
    <row r="162" spans="1:27" ht="18" x14ac:dyDescent="0.25">
      <c r="A162" s="159" t="s">
        <v>141</v>
      </c>
      <c r="B162" s="42" t="s">
        <v>199</v>
      </c>
      <c r="C162" s="43"/>
      <c r="D162" s="44" t="s">
        <v>27</v>
      </c>
      <c r="E162" s="44">
        <v>4</v>
      </c>
      <c r="F162" s="44" t="s">
        <v>128</v>
      </c>
      <c r="G162" s="45" t="s">
        <v>131</v>
      </c>
      <c r="H162" s="60">
        <v>1285.26</v>
      </c>
      <c r="I162" s="60">
        <v>1221</v>
      </c>
      <c r="J162" s="60">
        <v>0</v>
      </c>
      <c r="K162" s="50">
        <f t="shared" ref="K162" si="2">H162-I162</f>
        <v>64.259999999999991</v>
      </c>
      <c r="L162" s="50">
        <v>0</v>
      </c>
      <c r="M162" s="78">
        <v>0</v>
      </c>
    </row>
    <row r="163" spans="1:27" ht="28.5" x14ac:dyDescent="0.25">
      <c r="A163" s="160"/>
      <c r="B163" s="53" t="s">
        <v>148</v>
      </c>
      <c r="C163" s="43"/>
      <c r="D163" s="44" t="s">
        <v>14</v>
      </c>
      <c r="E163" s="44">
        <v>6</v>
      </c>
      <c r="F163" s="44" t="s">
        <v>130</v>
      </c>
      <c r="G163" s="45" t="s">
        <v>134</v>
      </c>
      <c r="H163" s="61">
        <f>SUM(I163:M163)</f>
        <v>416.65999999999997</v>
      </c>
      <c r="I163" s="61">
        <v>213.33</v>
      </c>
      <c r="J163" s="61">
        <f>333.33-I163</f>
        <v>119.99999999999997</v>
      </c>
      <c r="K163" s="61">
        <v>0</v>
      </c>
      <c r="L163" s="61">
        <v>83.33</v>
      </c>
      <c r="M163" s="79">
        <v>0</v>
      </c>
      <c r="T163" s="5"/>
      <c r="U163" s="5"/>
      <c r="V163" s="87"/>
      <c r="W163" s="87"/>
      <c r="X163" s="100"/>
      <c r="Y163" s="100"/>
      <c r="Z163" s="4"/>
      <c r="AA163" s="4"/>
    </row>
    <row r="164" spans="1:27" ht="37.5" x14ac:dyDescent="0.25">
      <c r="A164" s="159" t="s">
        <v>142</v>
      </c>
      <c r="B164" s="53" t="s">
        <v>154</v>
      </c>
      <c r="C164" s="43"/>
      <c r="D164" s="44" t="s">
        <v>14</v>
      </c>
      <c r="E164" s="44">
        <v>6</v>
      </c>
      <c r="F164" s="44" t="s">
        <v>130</v>
      </c>
      <c r="G164" s="45" t="s">
        <v>135</v>
      </c>
      <c r="H164" s="50">
        <f>SUM(I164:M164)</f>
        <v>1275.75</v>
      </c>
      <c r="I164" s="50">
        <f>262.59+64</f>
        <v>326.58999999999997</v>
      </c>
      <c r="J164" s="50">
        <f>147.71+36</f>
        <v>183.71</v>
      </c>
      <c r="K164" s="50">
        <v>0</v>
      </c>
      <c r="L164" s="50">
        <f>615.45+150</f>
        <v>765.45</v>
      </c>
      <c r="M164" s="76">
        <v>0</v>
      </c>
      <c r="T164" s="5"/>
      <c r="U164" s="5"/>
      <c r="V164" s="87"/>
      <c r="W164" s="87"/>
      <c r="X164" s="100"/>
      <c r="Y164" s="100"/>
      <c r="Z164" s="4"/>
      <c r="AA164" s="4"/>
    </row>
    <row r="165" spans="1:27" ht="15" customHeight="1" x14ac:dyDescent="0.25">
      <c r="A165" s="161"/>
      <c r="B165" s="62" t="s">
        <v>216</v>
      </c>
      <c r="C165" s="63"/>
      <c r="D165" s="64" t="s">
        <v>96</v>
      </c>
      <c r="E165" s="64" t="s">
        <v>127</v>
      </c>
      <c r="F165" s="64" t="s">
        <v>129</v>
      </c>
      <c r="G165" s="45" t="s">
        <v>214</v>
      </c>
      <c r="H165" s="77">
        <v>464</v>
      </c>
      <c r="I165" s="77">
        <f>H165*0.85</f>
        <v>394.4</v>
      </c>
      <c r="J165" s="77">
        <v>39.6</v>
      </c>
      <c r="K165" s="77">
        <v>15</v>
      </c>
      <c r="L165" s="65">
        <v>15</v>
      </c>
      <c r="M165" s="74">
        <v>0</v>
      </c>
    </row>
    <row r="166" spans="1:27" x14ac:dyDescent="0.25">
      <c r="A166" s="66"/>
      <c r="B166" s="67" t="s">
        <v>217</v>
      </c>
      <c r="C166" s="68"/>
      <c r="D166" s="44" t="s">
        <v>96</v>
      </c>
      <c r="E166" s="44" t="s">
        <v>127</v>
      </c>
      <c r="F166" s="44" t="s">
        <v>129</v>
      </c>
      <c r="G166" s="45" t="s">
        <v>214</v>
      </c>
      <c r="H166" s="75">
        <v>400</v>
      </c>
      <c r="I166" s="75">
        <f>H166*0.85</f>
        <v>340</v>
      </c>
      <c r="J166" s="75">
        <v>30.57</v>
      </c>
      <c r="K166" s="75">
        <v>16.68</v>
      </c>
      <c r="L166" s="75">
        <v>12.75</v>
      </c>
      <c r="M166" s="72">
        <v>0</v>
      </c>
      <c r="U166" s="5"/>
    </row>
    <row r="167" spans="1:27" x14ac:dyDescent="0.25">
      <c r="A167" s="113" t="s">
        <v>256</v>
      </c>
    </row>
    <row r="168" spans="1:27" s="93" customFormat="1" ht="15.75" thickBot="1" x14ac:dyDescent="0.3">
      <c r="A168" s="94"/>
      <c r="G168" s="95"/>
      <c r="X168" s="101"/>
      <c r="Y168" s="101"/>
    </row>
    <row r="169" spans="1:27" ht="15.75" thickBot="1" x14ac:dyDescent="0.3">
      <c r="A169" s="9"/>
      <c r="B169" s="148">
        <v>2022</v>
      </c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9"/>
    </row>
    <row r="170" spans="1:27" ht="15" customHeight="1" x14ac:dyDescent="0.25">
      <c r="A170" s="150" t="s">
        <v>189</v>
      </c>
      <c r="B170" s="140" t="s">
        <v>186</v>
      </c>
      <c r="C170" s="153" t="s">
        <v>190</v>
      </c>
      <c r="D170" s="140" t="s">
        <v>1</v>
      </c>
      <c r="E170" s="140"/>
      <c r="F170" s="140"/>
      <c r="G170" s="140"/>
      <c r="H170" s="140" t="s">
        <v>195</v>
      </c>
      <c r="I170" s="140"/>
      <c r="J170" s="140"/>
      <c r="K170" s="140"/>
      <c r="L170" s="140"/>
      <c r="M170" s="143" t="s">
        <v>105</v>
      </c>
    </row>
    <row r="171" spans="1:27" ht="15" customHeight="1" x14ac:dyDescent="0.25">
      <c r="A171" s="151"/>
      <c r="B171" s="141"/>
      <c r="C171" s="154"/>
      <c r="D171" s="146" t="s">
        <v>4</v>
      </c>
      <c r="E171" s="146" t="s">
        <v>106</v>
      </c>
      <c r="F171" s="146" t="s">
        <v>107</v>
      </c>
      <c r="G171" s="156" t="s">
        <v>111</v>
      </c>
      <c r="H171" s="146" t="s">
        <v>108</v>
      </c>
      <c r="I171" s="146" t="s">
        <v>109</v>
      </c>
      <c r="J171" s="146"/>
      <c r="K171" s="146" t="s">
        <v>110</v>
      </c>
      <c r="L171" s="146"/>
      <c r="M171" s="144"/>
    </row>
    <row r="172" spans="1:27" x14ac:dyDescent="0.25">
      <c r="A172" s="151"/>
      <c r="B172" s="141"/>
      <c r="C172" s="154"/>
      <c r="D172" s="146"/>
      <c r="E172" s="146"/>
      <c r="F172" s="146"/>
      <c r="G172" s="157"/>
      <c r="H172" s="146"/>
      <c r="I172" s="146"/>
      <c r="J172" s="146"/>
      <c r="K172" s="146"/>
      <c r="L172" s="146"/>
      <c r="M172" s="144"/>
    </row>
    <row r="173" spans="1:27" ht="36.75" thickBot="1" x14ac:dyDescent="0.3">
      <c r="A173" s="152"/>
      <c r="B173" s="142"/>
      <c r="C173" s="155"/>
      <c r="D173" s="147"/>
      <c r="E173" s="147"/>
      <c r="F173" s="147"/>
      <c r="G173" s="158"/>
      <c r="H173" s="147"/>
      <c r="I173" s="69" t="s">
        <v>191</v>
      </c>
      <c r="J173" s="70" t="s">
        <v>192</v>
      </c>
      <c r="K173" s="69" t="s">
        <v>193</v>
      </c>
      <c r="L173" s="69" t="s">
        <v>194</v>
      </c>
      <c r="M173" s="145"/>
    </row>
    <row r="174" spans="1:27" ht="18" x14ac:dyDescent="0.25">
      <c r="A174" s="52" t="s">
        <v>136</v>
      </c>
      <c r="B174" s="43" t="s">
        <v>184</v>
      </c>
      <c r="C174" s="48"/>
      <c r="D174" s="64" t="s">
        <v>27</v>
      </c>
      <c r="E174" s="64">
        <v>4</v>
      </c>
      <c r="F174" s="64" t="s">
        <v>128</v>
      </c>
      <c r="G174" s="71" t="s">
        <v>131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72">
        <v>0</v>
      </c>
    </row>
    <row r="175" spans="1:27" ht="36" x14ac:dyDescent="0.25">
      <c r="A175" s="163" t="s">
        <v>137</v>
      </c>
      <c r="B175" s="42" t="s">
        <v>183</v>
      </c>
      <c r="C175" s="43"/>
      <c r="D175" s="44" t="s">
        <v>27</v>
      </c>
      <c r="E175" s="44">
        <v>4</v>
      </c>
      <c r="F175" s="44" t="s">
        <v>128</v>
      </c>
      <c r="G175" s="45" t="s">
        <v>131</v>
      </c>
      <c r="H175" s="46">
        <v>1578.97</v>
      </c>
      <c r="I175" s="47">
        <v>1500</v>
      </c>
      <c r="J175" s="47">
        <v>0</v>
      </c>
      <c r="K175" s="47">
        <v>0</v>
      </c>
      <c r="L175" s="47">
        <v>78.97</v>
      </c>
      <c r="M175" s="73">
        <v>0</v>
      </c>
      <c r="N175" t="s">
        <v>113</v>
      </c>
      <c r="O175" s="4">
        <f>H174+H175+H128+H186+H185</f>
        <v>2736.87</v>
      </c>
      <c r="P175" s="4">
        <f>I174+I175+I128+I186+I185</f>
        <v>2600</v>
      </c>
      <c r="Q175" s="4">
        <f>J174+J175+J128+J186+J185</f>
        <v>0</v>
      </c>
      <c r="R175" s="4">
        <f>K174+K175+K128+K186+K185</f>
        <v>44.74</v>
      </c>
      <c r="S175" s="4">
        <f>L174+L175+L128+L186+L185</f>
        <v>92.13</v>
      </c>
    </row>
    <row r="176" spans="1:27" x14ac:dyDescent="0.25">
      <c r="A176" s="164"/>
      <c r="B176" s="42" t="s">
        <v>206</v>
      </c>
      <c r="C176" s="43"/>
      <c r="D176" s="44" t="s">
        <v>27</v>
      </c>
      <c r="E176" s="44">
        <v>4</v>
      </c>
      <c r="F176" s="44" t="s">
        <v>128</v>
      </c>
      <c r="G176" s="45" t="s">
        <v>131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72">
        <v>0</v>
      </c>
      <c r="N176" t="s">
        <v>114</v>
      </c>
      <c r="O176" s="5">
        <f>H177+H189+H190</f>
        <v>2064</v>
      </c>
      <c r="P176" s="5">
        <f>I177+I189+I190</f>
        <v>1754.4</v>
      </c>
      <c r="Q176" s="5">
        <f>J177+J189+J190</f>
        <v>190.17</v>
      </c>
      <c r="R176" s="5">
        <f>K177+K189+K190</f>
        <v>91.68</v>
      </c>
      <c r="S176" s="5">
        <f>L177+L189+L190</f>
        <v>27.75</v>
      </c>
    </row>
    <row r="177" spans="1:27" ht="18" x14ac:dyDescent="0.25">
      <c r="A177" s="165"/>
      <c r="B177" s="48" t="s">
        <v>213</v>
      </c>
      <c r="C177" s="48"/>
      <c r="D177" s="44" t="s">
        <v>96</v>
      </c>
      <c r="E177" s="49" t="s">
        <v>127</v>
      </c>
      <c r="F177" s="49" t="s">
        <v>129</v>
      </c>
      <c r="G177" s="71" t="s">
        <v>214</v>
      </c>
      <c r="H177" s="50">
        <v>1200</v>
      </c>
      <c r="I177" s="50">
        <f>H177*0.85</f>
        <v>1020</v>
      </c>
      <c r="J177" s="50">
        <v>120</v>
      </c>
      <c r="K177" s="50">
        <v>60</v>
      </c>
      <c r="L177" s="50">
        <v>0</v>
      </c>
      <c r="M177" s="73">
        <v>0</v>
      </c>
      <c r="N177" t="s">
        <v>115</v>
      </c>
      <c r="O177" s="4" t="e">
        <f>#REF!+H179+H180+H181+H182+H184+H187+H188</f>
        <v>#REF!</v>
      </c>
      <c r="P177" s="4" t="e">
        <f>#REF!+I179+I180+I181+I182+I184+I187+I188</f>
        <v>#REF!</v>
      </c>
      <c r="Q177" s="4" t="e">
        <f>#REF!+J179+J180+J181+J182+J184+J187+J188</f>
        <v>#REF!</v>
      </c>
      <c r="R177" s="4" t="e">
        <f>#REF!+K179+K180+K181+K182+K184+K187+K188</f>
        <v>#REF!</v>
      </c>
      <c r="S177" s="4" t="e">
        <f>#REF!+L179+L180+L181+L182+L184+L187+L188</f>
        <v>#REF!</v>
      </c>
    </row>
    <row r="178" spans="1:27" x14ac:dyDescent="0.25">
      <c r="A178" s="52" t="s">
        <v>138</v>
      </c>
      <c r="B178" s="53" t="s">
        <v>234</v>
      </c>
      <c r="C178" s="54"/>
      <c r="D178" s="55" t="s">
        <v>112</v>
      </c>
      <c r="E178" s="55">
        <v>4</v>
      </c>
      <c r="F178" s="55" t="s">
        <v>131</v>
      </c>
      <c r="G178" s="56" t="s">
        <v>133</v>
      </c>
      <c r="H178" s="50">
        <v>535.78</v>
      </c>
      <c r="I178" s="50">
        <v>291.47000000000003</v>
      </c>
      <c r="J178" s="50">
        <v>163.95</v>
      </c>
      <c r="K178" s="50">
        <v>40.18</v>
      </c>
      <c r="L178" s="50">
        <v>40.18</v>
      </c>
      <c r="M178" s="72">
        <v>0</v>
      </c>
    </row>
    <row r="179" spans="1:27" ht="18" x14ac:dyDescent="0.25">
      <c r="A179" s="163" t="s">
        <v>139</v>
      </c>
      <c r="B179" s="57" t="s">
        <v>149</v>
      </c>
      <c r="C179" s="57"/>
      <c r="D179" s="44" t="s">
        <v>14</v>
      </c>
      <c r="E179" s="44">
        <v>6</v>
      </c>
      <c r="F179" s="44" t="s">
        <v>130</v>
      </c>
      <c r="G179" s="45" t="s">
        <v>135</v>
      </c>
      <c r="H179" s="47">
        <v>87.5</v>
      </c>
      <c r="I179" s="47">
        <v>44.8</v>
      </c>
      <c r="J179" s="47">
        <v>25.2</v>
      </c>
      <c r="K179" s="47">
        <v>0</v>
      </c>
      <c r="L179" s="47">
        <v>17.5</v>
      </c>
      <c r="M179" s="73">
        <v>0</v>
      </c>
      <c r="T179" s="5"/>
      <c r="U179" s="5"/>
      <c r="V179" s="87"/>
      <c r="W179" s="87"/>
      <c r="X179" s="100"/>
      <c r="Y179" s="100"/>
      <c r="Z179" s="4"/>
      <c r="AA179" s="4"/>
    </row>
    <row r="180" spans="1:27" ht="27" x14ac:dyDescent="0.25">
      <c r="A180" s="164"/>
      <c r="B180" s="57" t="s">
        <v>150</v>
      </c>
      <c r="C180" s="57"/>
      <c r="D180" s="44" t="s">
        <v>14</v>
      </c>
      <c r="E180" s="44">
        <v>6</v>
      </c>
      <c r="F180" s="44" t="s">
        <v>130</v>
      </c>
      <c r="G180" s="45" t="s">
        <v>135</v>
      </c>
      <c r="H180" s="50">
        <v>1120</v>
      </c>
      <c r="I180" s="50">
        <v>358.4</v>
      </c>
      <c r="J180" s="50">
        <v>201.6</v>
      </c>
      <c r="K180" s="50">
        <v>0</v>
      </c>
      <c r="L180" s="50">
        <v>560</v>
      </c>
      <c r="M180" s="73">
        <v>0</v>
      </c>
      <c r="T180" s="5"/>
      <c r="U180" s="5"/>
      <c r="V180" s="87"/>
      <c r="W180" s="87"/>
      <c r="X180" s="100"/>
      <c r="Y180" s="100"/>
      <c r="Z180" s="4"/>
      <c r="AA180" s="4"/>
    </row>
    <row r="181" spans="1:27" ht="27" x14ac:dyDescent="0.25">
      <c r="A181" s="164"/>
      <c r="B181" s="57" t="s">
        <v>151</v>
      </c>
      <c r="C181" s="57"/>
      <c r="D181" s="44" t="s">
        <v>14</v>
      </c>
      <c r="E181" s="44">
        <v>6</v>
      </c>
      <c r="F181" s="44" t="s">
        <v>130</v>
      </c>
      <c r="G181" s="45" t="s">
        <v>135</v>
      </c>
      <c r="H181" s="51">
        <v>800</v>
      </c>
      <c r="I181" s="51">
        <v>256</v>
      </c>
      <c r="J181" s="51">
        <v>144</v>
      </c>
      <c r="K181" s="51">
        <v>0</v>
      </c>
      <c r="L181" s="51">
        <v>400</v>
      </c>
      <c r="M181" s="73">
        <v>0</v>
      </c>
      <c r="T181" s="5"/>
      <c r="U181" s="5"/>
      <c r="V181" s="87"/>
      <c r="W181" s="87"/>
      <c r="X181" s="100"/>
      <c r="Y181" s="100"/>
      <c r="Z181" s="4"/>
      <c r="AA181" s="4"/>
    </row>
    <row r="182" spans="1:27" ht="18" x14ac:dyDescent="0.25">
      <c r="A182" s="164"/>
      <c r="B182" s="58" t="s">
        <v>152</v>
      </c>
      <c r="C182" s="58"/>
      <c r="D182" s="44" t="s">
        <v>14</v>
      </c>
      <c r="E182" s="44">
        <v>6</v>
      </c>
      <c r="F182" s="44" t="s">
        <v>130</v>
      </c>
      <c r="G182" s="45" t="s">
        <v>135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72">
        <v>0</v>
      </c>
      <c r="T182" s="5"/>
      <c r="U182" s="5"/>
      <c r="V182" s="87"/>
      <c r="W182" s="87"/>
      <c r="X182" s="100"/>
      <c r="Y182" s="100"/>
      <c r="Z182" s="4"/>
      <c r="AA182" s="4"/>
    </row>
    <row r="183" spans="1:27" ht="19.5" x14ac:dyDescent="0.25">
      <c r="A183" s="164"/>
      <c r="B183" s="53" t="s">
        <v>153</v>
      </c>
      <c r="C183" s="59"/>
      <c r="D183" s="44" t="s">
        <v>14</v>
      </c>
      <c r="E183" s="44">
        <v>6</v>
      </c>
      <c r="F183" s="44" t="s">
        <v>130</v>
      </c>
      <c r="G183" s="45" t="s">
        <v>135</v>
      </c>
      <c r="H183" s="47">
        <v>944.45</v>
      </c>
      <c r="I183" s="47">
        <v>544</v>
      </c>
      <c r="J183" s="47">
        <v>306</v>
      </c>
      <c r="K183" s="61">
        <v>0</v>
      </c>
      <c r="L183" s="61">
        <v>94.45</v>
      </c>
      <c r="M183" s="73">
        <v>0</v>
      </c>
      <c r="T183" s="5"/>
      <c r="U183" s="5"/>
      <c r="V183" s="87"/>
      <c r="W183" s="87"/>
      <c r="X183" s="100"/>
      <c r="Y183" s="100"/>
      <c r="Z183" s="4"/>
      <c r="AA183" s="4"/>
    </row>
    <row r="184" spans="1:27" ht="19.5" x14ac:dyDescent="0.25">
      <c r="A184" s="165"/>
      <c r="B184" s="53" t="s">
        <v>147</v>
      </c>
      <c r="C184" s="59"/>
      <c r="D184" s="44" t="s">
        <v>14</v>
      </c>
      <c r="E184" s="44">
        <v>6</v>
      </c>
      <c r="F184" s="44" t="s">
        <v>130</v>
      </c>
      <c r="G184" s="45" t="s">
        <v>135</v>
      </c>
      <c r="H184" s="50">
        <v>325</v>
      </c>
      <c r="I184" s="47">
        <v>208</v>
      </c>
      <c r="J184" s="47">
        <v>117</v>
      </c>
      <c r="K184" s="47">
        <v>0</v>
      </c>
      <c r="L184" s="47">
        <v>0</v>
      </c>
      <c r="M184" s="73">
        <v>0</v>
      </c>
      <c r="T184" s="5"/>
      <c r="U184" s="5"/>
      <c r="V184" s="87"/>
      <c r="W184" s="87"/>
      <c r="X184" s="100"/>
      <c r="Y184" s="100"/>
      <c r="Z184" s="4"/>
      <c r="AA184" s="4"/>
    </row>
    <row r="185" spans="1:27" ht="18" x14ac:dyDescent="0.25">
      <c r="A185" s="44" t="s">
        <v>140</v>
      </c>
      <c r="B185" s="43" t="s">
        <v>182</v>
      </c>
      <c r="C185" s="43"/>
      <c r="D185" s="44" t="s">
        <v>27</v>
      </c>
      <c r="E185" s="44">
        <v>4</v>
      </c>
      <c r="F185" s="44" t="s">
        <v>128</v>
      </c>
      <c r="G185" s="45" t="s">
        <v>131</v>
      </c>
      <c r="H185" s="50">
        <v>894.74</v>
      </c>
      <c r="I185" s="50">
        <v>850</v>
      </c>
      <c r="J185" s="50">
        <v>0</v>
      </c>
      <c r="K185" s="50">
        <v>44.74</v>
      </c>
      <c r="L185" s="50">
        <v>0</v>
      </c>
      <c r="M185" s="73">
        <v>0</v>
      </c>
    </row>
    <row r="186" spans="1:27" ht="18" x14ac:dyDescent="0.25">
      <c r="A186" s="159" t="s">
        <v>141</v>
      </c>
      <c r="B186" s="42" t="s">
        <v>199</v>
      </c>
      <c r="C186" s="43"/>
      <c r="D186" s="44" t="s">
        <v>27</v>
      </c>
      <c r="E186" s="44">
        <v>4</v>
      </c>
      <c r="F186" s="44" t="s">
        <v>128</v>
      </c>
      <c r="G186" s="45" t="s">
        <v>131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72">
        <v>0</v>
      </c>
    </row>
    <row r="187" spans="1:27" ht="28.5" x14ac:dyDescent="0.25">
      <c r="A187" s="160"/>
      <c r="B187" s="53" t="s">
        <v>148</v>
      </c>
      <c r="C187" s="43"/>
      <c r="D187" s="44" t="s">
        <v>14</v>
      </c>
      <c r="E187" s="44">
        <v>6</v>
      </c>
      <c r="F187" s="44" t="s">
        <v>130</v>
      </c>
      <c r="G187" s="45" t="s">
        <v>134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72">
        <v>0</v>
      </c>
      <c r="T187" s="5"/>
      <c r="U187" s="5"/>
      <c r="V187" s="87"/>
      <c r="W187" s="87"/>
      <c r="X187" s="100"/>
      <c r="Y187" s="100"/>
      <c r="Z187" s="4"/>
      <c r="AA187" s="4"/>
    </row>
    <row r="188" spans="1:27" ht="37.5" x14ac:dyDescent="0.25">
      <c r="A188" s="159" t="s">
        <v>142</v>
      </c>
      <c r="B188" s="53" t="s">
        <v>154</v>
      </c>
      <c r="C188" s="43"/>
      <c r="D188" s="44" t="s">
        <v>14</v>
      </c>
      <c r="E188" s="44">
        <v>6</v>
      </c>
      <c r="F188" s="44" t="s">
        <v>130</v>
      </c>
      <c r="G188" s="45" t="s">
        <v>135</v>
      </c>
      <c r="H188" s="50">
        <f>SUM(I188:M188)</f>
        <v>1275.75</v>
      </c>
      <c r="I188" s="50">
        <f>262.59+64</f>
        <v>326.58999999999997</v>
      </c>
      <c r="J188" s="50">
        <f>147.71+36</f>
        <v>183.71</v>
      </c>
      <c r="K188" s="50">
        <v>0</v>
      </c>
      <c r="L188" s="50">
        <f>615.45+150</f>
        <v>765.45</v>
      </c>
      <c r="M188" s="76">
        <v>0</v>
      </c>
      <c r="T188" s="5"/>
      <c r="U188" s="5"/>
      <c r="V188" s="87"/>
      <c r="W188" s="87"/>
      <c r="X188" s="100"/>
      <c r="Y188" s="100"/>
      <c r="Z188" s="4"/>
      <c r="AA188" s="4"/>
    </row>
    <row r="189" spans="1:27" ht="15" customHeight="1" x14ac:dyDescent="0.25">
      <c r="A189" s="161"/>
      <c r="B189" s="62" t="s">
        <v>216</v>
      </c>
      <c r="C189" s="63"/>
      <c r="D189" s="64" t="s">
        <v>96</v>
      </c>
      <c r="E189" s="64" t="s">
        <v>127</v>
      </c>
      <c r="F189" s="64" t="s">
        <v>129</v>
      </c>
      <c r="G189" s="71" t="s">
        <v>214</v>
      </c>
      <c r="H189" s="77">
        <v>464</v>
      </c>
      <c r="I189" s="77">
        <f>H189*0.85</f>
        <v>394.4</v>
      </c>
      <c r="J189" s="77">
        <v>39.6</v>
      </c>
      <c r="K189" s="77">
        <v>15</v>
      </c>
      <c r="L189" s="65">
        <v>15</v>
      </c>
      <c r="M189" s="74">
        <v>0</v>
      </c>
    </row>
    <row r="190" spans="1:27" x14ac:dyDescent="0.25">
      <c r="A190" s="66"/>
      <c r="B190" s="67" t="s">
        <v>217</v>
      </c>
      <c r="C190" s="68"/>
      <c r="D190" s="44" t="s">
        <v>96</v>
      </c>
      <c r="E190" s="44" t="s">
        <v>127</v>
      </c>
      <c r="F190" s="44" t="s">
        <v>129</v>
      </c>
      <c r="G190" s="45" t="s">
        <v>214</v>
      </c>
      <c r="H190" s="75">
        <v>400</v>
      </c>
      <c r="I190" s="75">
        <f>H190*0.85</f>
        <v>340</v>
      </c>
      <c r="J190" s="75">
        <v>30.57</v>
      </c>
      <c r="K190" s="75">
        <v>16.68</v>
      </c>
      <c r="L190" s="75">
        <v>12.75</v>
      </c>
      <c r="M190" s="72">
        <v>0</v>
      </c>
      <c r="U190" s="5"/>
    </row>
    <row r="191" spans="1:27" x14ac:dyDescent="0.25">
      <c r="A191" s="113" t="s">
        <v>256</v>
      </c>
    </row>
    <row r="192" spans="1:27" ht="15.75" thickBot="1" x14ac:dyDescent="0.3">
      <c r="A192" s="94"/>
    </row>
    <row r="193" spans="1:27" ht="15.75" thickBot="1" x14ac:dyDescent="0.3">
      <c r="A193" s="9"/>
      <c r="B193" s="148">
        <v>2023</v>
      </c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9"/>
    </row>
    <row r="194" spans="1:27" ht="15" customHeight="1" x14ac:dyDescent="0.25">
      <c r="A194" s="150" t="s">
        <v>189</v>
      </c>
      <c r="B194" s="140" t="s">
        <v>186</v>
      </c>
      <c r="C194" s="153" t="s">
        <v>190</v>
      </c>
      <c r="D194" s="140" t="s">
        <v>1</v>
      </c>
      <c r="E194" s="140"/>
      <c r="F194" s="140"/>
      <c r="G194" s="140"/>
      <c r="H194" s="140" t="s">
        <v>195</v>
      </c>
      <c r="I194" s="140"/>
      <c r="J194" s="140"/>
      <c r="K194" s="140"/>
      <c r="L194" s="140"/>
      <c r="M194" s="143" t="s">
        <v>105</v>
      </c>
    </row>
    <row r="195" spans="1:27" ht="15" customHeight="1" x14ac:dyDescent="0.25">
      <c r="A195" s="151"/>
      <c r="B195" s="141"/>
      <c r="C195" s="154"/>
      <c r="D195" s="146" t="s">
        <v>4</v>
      </c>
      <c r="E195" s="146" t="s">
        <v>106</v>
      </c>
      <c r="F195" s="146" t="s">
        <v>107</v>
      </c>
      <c r="G195" s="156" t="s">
        <v>111</v>
      </c>
      <c r="H195" s="146" t="s">
        <v>108</v>
      </c>
      <c r="I195" s="146" t="s">
        <v>109</v>
      </c>
      <c r="J195" s="146"/>
      <c r="K195" s="146" t="s">
        <v>110</v>
      </c>
      <c r="L195" s="146"/>
      <c r="M195" s="144"/>
    </row>
    <row r="196" spans="1:27" x14ac:dyDescent="0.25">
      <c r="A196" s="151"/>
      <c r="B196" s="141"/>
      <c r="C196" s="154"/>
      <c r="D196" s="146"/>
      <c r="E196" s="146"/>
      <c r="F196" s="146"/>
      <c r="G196" s="157"/>
      <c r="H196" s="146"/>
      <c r="I196" s="146"/>
      <c r="J196" s="146"/>
      <c r="K196" s="146"/>
      <c r="L196" s="146"/>
      <c r="M196" s="144"/>
    </row>
    <row r="197" spans="1:27" ht="36.75" thickBot="1" x14ac:dyDescent="0.3">
      <c r="A197" s="152"/>
      <c r="B197" s="142"/>
      <c r="C197" s="155"/>
      <c r="D197" s="147"/>
      <c r="E197" s="147"/>
      <c r="F197" s="147"/>
      <c r="G197" s="158"/>
      <c r="H197" s="147"/>
      <c r="I197" s="69" t="s">
        <v>191</v>
      </c>
      <c r="J197" s="70" t="s">
        <v>192</v>
      </c>
      <c r="K197" s="69" t="s">
        <v>193</v>
      </c>
      <c r="L197" s="69" t="s">
        <v>194</v>
      </c>
      <c r="M197" s="145"/>
    </row>
    <row r="198" spans="1:27" ht="18" x14ac:dyDescent="0.25">
      <c r="A198" s="52" t="s">
        <v>136</v>
      </c>
      <c r="B198" s="43" t="s">
        <v>184</v>
      </c>
      <c r="C198" s="48"/>
      <c r="D198" s="64" t="s">
        <v>27</v>
      </c>
      <c r="E198" s="64">
        <v>4</v>
      </c>
      <c r="F198" s="64" t="s">
        <v>128</v>
      </c>
      <c r="G198" s="71" t="s">
        <v>131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72">
        <v>0</v>
      </c>
      <c r="T198" s="6"/>
    </row>
    <row r="199" spans="1:27" ht="36" x14ac:dyDescent="0.25">
      <c r="A199" s="163" t="s">
        <v>137</v>
      </c>
      <c r="B199" s="42" t="s">
        <v>183</v>
      </c>
      <c r="C199" s="43"/>
      <c r="D199" s="44" t="s">
        <v>27</v>
      </c>
      <c r="E199" s="44">
        <v>4</v>
      </c>
      <c r="F199" s="44" t="s">
        <v>128</v>
      </c>
      <c r="G199" s="45" t="s">
        <v>131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72">
        <v>0</v>
      </c>
      <c r="N199" t="s">
        <v>113</v>
      </c>
      <c r="O199" s="4">
        <f>H198+H199+H200+H210+H209</f>
        <v>894.7</v>
      </c>
      <c r="P199" s="4">
        <f>I198+I199+I200+I210+I209</f>
        <v>850</v>
      </c>
      <c r="Q199" s="4">
        <f>J198+J199+J200+J210+J209</f>
        <v>0</v>
      </c>
      <c r="R199" s="4">
        <f>K198+K199+K200+K210+K209</f>
        <v>44.7</v>
      </c>
      <c r="S199" s="4">
        <f>L198+L199+L200+L210+L209</f>
        <v>0</v>
      </c>
    </row>
    <row r="200" spans="1:27" x14ac:dyDescent="0.25">
      <c r="A200" s="164"/>
      <c r="B200" s="42" t="s">
        <v>206</v>
      </c>
      <c r="C200" s="43"/>
      <c r="D200" s="44" t="s">
        <v>27</v>
      </c>
      <c r="E200" s="44">
        <v>4</v>
      </c>
      <c r="F200" s="44" t="s">
        <v>128</v>
      </c>
      <c r="G200" s="45" t="s">
        <v>131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72">
        <v>0</v>
      </c>
      <c r="N200" t="s">
        <v>114</v>
      </c>
      <c r="O200" s="5">
        <f>H201+H213+H214</f>
        <v>1509</v>
      </c>
      <c r="P200" s="5">
        <f>I201+I213+I214</f>
        <v>1282.6500000000001</v>
      </c>
      <c r="Q200" s="5">
        <f>J201+J213+J214</f>
        <v>141.35</v>
      </c>
      <c r="R200" s="5">
        <f>K201+K213+K214</f>
        <v>75</v>
      </c>
      <c r="S200" s="5">
        <f>L201+L213+L214</f>
        <v>10</v>
      </c>
    </row>
    <row r="201" spans="1:27" ht="18" x14ac:dyDescent="0.25">
      <c r="A201" s="165"/>
      <c r="B201" s="48" t="s">
        <v>213</v>
      </c>
      <c r="C201" s="48"/>
      <c r="D201" s="44" t="s">
        <v>96</v>
      </c>
      <c r="E201" s="49" t="s">
        <v>127</v>
      </c>
      <c r="F201" s="49" t="s">
        <v>129</v>
      </c>
      <c r="G201" s="71" t="s">
        <v>214</v>
      </c>
      <c r="H201" s="50">
        <v>1200</v>
      </c>
      <c r="I201" s="50">
        <f>H201*0.85</f>
        <v>1020</v>
      </c>
      <c r="J201" s="50">
        <v>120</v>
      </c>
      <c r="K201" s="50">
        <v>60</v>
      </c>
      <c r="L201" s="50">
        <v>0</v>
      </c>
      <c r="M201" s="73">
        <v>0</v>
      </c>
      <c r="N201" t="s">
        <v>115</v>
      </c>
      <c r="O201" s="4" t="e">
        <f>#REF!+H203+H204+H205+H206+H208+H211+H212</f>
        <v>#REF!</v>
      </c>
      <c r="P201" s="4" t="e">
        <f>#REF!+I203+I204+I205+I206+I208+I211+I212</f>
        <v>#REF!</v>
      </c>
      <c r="Q201" s="4" t="e">
        <f>#REF!+J203+J204+J205+J206+J208+J211+J212</f>
        <v>#REF!</v>
      </c>
      <c r="R201" s="4" t="e">
        <f>#REF!+K203+K204+K205+K206+K208+K211+K212</f>
        <v>#REF!</v>
      </c>
      <c r="S201" s="4" t="e">
        <f>#REF!+L203+L204+L205+L206+L208+L211+L212</f>
        <v>#REF!</v>
      </c>
    </row>
    <row r="202" spans="1:27" x14ac:dyDescent="0.25">
      <c r="A202" s="52" t="s">
        <v>138</v>
      </c>
      <c r="B202" s="53" t="s">
        <v>234</v>
      </c>
      <c r="C202" s="54"/>
      <c r="D202" s="55" t="s">
        <v>112</v>
      </c>
      <c r="E202" s="55">
        <v>4</v>
      </c>
      <c r="F202" s="55" t="s">
        <v>131</v>
      </c>
      <c r="G202" s="56" t="s">
        <v>133</v>
      </c>
      <c r="H202" s="51">
        <v>428.62666666666672</v>
      </c>
      <c r="I202" s="51">
        <v>233.17333333333332</v>
      </c>
      <c r="J202" s="51">
        <v>131.16</v>
      </c>
      <c r="K202" s="51">
        <v>32.146666666666668</v>
      </c>
      <c r="L202" s="51">
        <v>32.146666666666668</v>
      </c>
      <c r="M202" s="72">
        <v>0</v>
      </c>
    </row>
    <row r="203" spans="1:27" ht="18" x14ac:dyDescent="0.25">
      <c r="A203" s="163" t="s">
        <v>139</v>
      </c>
      <c r="B203" s="57" t="s">
        <v>149</v>
      </c>
      <c r="C203" s="57"/>
      <c r="D203" s="44" t="s">
        <v>14</v>
      </c>
      <c r="E203" s="44">
        <v>6</v>
      </c>
      <c r="F203" s="44" t="s">
        <v>130</v>
      </c>
      <c r="G203" s="45" t="s">
        <v>135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73">
        <v>0</v>
      </c>
      <c r="T203" s="5"/>
      <c r="U203" s="5"/>
      <c r="V203" s="87"/>
      <c r="W203" s="87"/>
      <c r="X203" s="100"/>
      <c r="Y203" s="100"/>
      <c r="Z203" s="4"/>
      <c r="AA203" s="4"/>
    </row>
    <row r="204" spans="1:27" ht="27" x14ac:dyDescent="0.25">
      <c r="A204" s="164"/>
      <c r="B204" s="57" t="s">
        <v>150</v>
      </c>
      <c r="C204" s="57"/>
      <c r="D204" s="44" t="s">
        <v>14</v>
      </c>
      <c r="E204" s="44">
        <v>6</v>
      </c>
      <c r="F204" s="44" t="s">
        <v>130</v>
      </c>
      <c r="G204" s="45" t="s">
        <v>135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72">
        <v>0</v>
      </c>
      <c r="T204" s="5"/>
      <c r="U204" s="5"/>
      <c r="V204" s="87"/>
      <c r="W204" s="87"/>
      <c r="X204" s="100"/>
      <c r="Y204" s="100"/>
      <c r="Z204" s="4"/>
      <c r="AA204" s="4"/>
    </row>
    <row r="205" spans="1:27" ht="27" x14ac:dyDescent="0.25">
      <c r="A205" s="164"/>
      <c r="B205" s="57" t="s">
        <v>151</v>
      </c>
      <c r="C205" s="57"/>
      <c r="D205" s="44" t="s">
        <v>14</v>
      </c>
      <c r="E205" s="44">
        <v>6</v>
      </c>
      <c r="F205" s="44" t="s">
        <v>130</v>
      </c>
      <c r="G205" s="45" t="s">
        <v>135</v>
      </c>
      <c r="H205" s="50">
        <v>0</v>
      </c>
      <c r="I205" s="47">
        <v>0</v>
      </c>
      <c r="J205" s="47">
        <v>0</v>
      </c>
      <c r="K205" s="47">
        <v>0</v>
      </c>
      <c r="L205" s="47">
        <v>0</v>
      </c>
      <c r="M205" s="73">
        <v>0</v>
      </c>
      <c r="T205" s="5"/>
      <c r="U205" s="5"/>
      <c r="V205" s="87"/>
      <c r="W205" s="87"/>
      <c r="X205" s="100"/>
      <c r="Y205" s="100"/>
      <c r="Z205" s="4"/>
      <c r="AA205" s="4"/>
    </row>
    <row r="206" spans="1:27" ht="18" x14ac:dyDescent="0.25">
      <c r="A206" s="164"/>
      <c r="B206" s="58" t="s">
        <v>152</v>
      </c>
      <c r="C206" s="58"/>
      <c r="D206" s="44" t="s">
        <v>14</v>
      </c>
      <c r="E206" s="44">
        <v>6</v>
      </c>
      <c r="F206" s="44" t="s">
        <v>130</v>
      </c>
      <c r="G206" s="45" t="s">
        <v>135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72">
        <v>0</v>
      </c>
      <c r="T206" s="5"/>
      <c r="U206" s="5"/>
      <c r="V206" s="87"/>
      <c r="W206" s="87"/>
      <c r="X206" s="100"/>
      <c r="Y206" s="100"/>
      <c r="Z206" s="4"/>
      <c r="AA206" s="4"/>
    </row>
    <row r="207" spans="1:27" ht="19.5" x14ac:dyDescent="0.25">
      <c r="A207" s="164"/>
      <c r="B207" s="53" t="s">
        <v>153</v>
      </c>
      <c r="C207" s="59"/>
      <c r="D207" s="44" t="s">
        <v>14</v>
      </c>
      <c r="E207" s="44">
        <v>6</v>
      </c>
      <c r="F207" s="44" t="s">
        <v>130</v>
      </c>
      <c r="G207" s="45" t="s">
        <v>135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72">
        <v>0</v>
      </c>
      <c r="T207" s="5"/>
      <c r="U207" s="5"/>
      <c r="V207" s="87"/>
      <c r="W207" s="87"/>
      <c r="X207" s="100"/>
      <c r="Y207" s="100"/>
      <c r="Z207" s="4"/>
      <c r="AA207" s="4"/>
    </row>
    <row r="208" spans="1:27" ht="19.5" x14ac:dyDescent="0.25">
      <c r="A208" s="165"/>
      <c r="B208" s="53" t="s">
        <v>147</v>
      </c>
      <c r="C208" s="59"/>
      <c r="D208" s="44" t="s">
        <v>14</v>
      </c>
      <c r="E208" s="44">
        <v>6</v>
      </c>
      <c r="F208" s="44" t="s">
        <v>130</v>
      </c>
      <c r="G208" s="45" t="s">
        <v>135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72">
        <v>0</v>
      </c>
      <c r="T208" s="5"/>
      <c r="U208" s="5"/>
      <c r="V208" s="87"/>
      <c r="W208" s="87"/>
      <c r="X208" s="100"/>
      <c r="Y208" s="100"/>
      <c r="Z208" s="4"/>
      <c r="AA208" s="4"/>
    </row>
    <row r="209" spans="1:27" ht="18" x14ac:dyDescent="0.25">
      <c r="A209" s="44" t="s">
        <v>140</v>
      </c>
      <c r="B209" s="43" t="s">
        <v>182</v>
      </c>
      <c r="C209" s="43"/>
      <c r="D209" s="44" t="s">
        <v>27</v>
      </c>
      <c r="E209" s="44">
        <v>4</v>
      </c>
      <c r="F209" s="44" t="s">
        <v>128</v>
      </c>
      <c r="G209" s="45" t="s">
        <v>131</v>
      </c>
      <c r="H209" s="50">
        <v>894.7</v>
      </c>
      <c r="I209" s="50">
        <v>850</v>
      </c>
      <c r="J209" s="50">
        <v>0</v>
      </c>
      <c r="K209" s="50">
        <v>44.7</v>
      </c>
      <c r="L209" s="50">
        <v>0</v>
      </c>
      <c r="M209" s="73">
        <v>0</v>
      </c>
      <c r="U209" s="5"/>
      <c r="V209" s="87"/>
      <c r="W209" s="87"/>
    </row>
    <row r="210" spans="1:27" ht="18" x14ac:dyDescent="0.25">
      <c r="A210" s="159" t="s">
        <v>141</v>
      </c>
      <c r="B210" s="42" t="s">
        <v>199</v>
      </c>
      <c r="C210" s="43"/>
      <c r="D210" s="44" t="s">
        <v>27</v>
      </c>
      <c r="E210" s="44">
        <v>4</v>
      </c>
      <c r="F210" s="44" t="s">
        <v>128</v>
      </c>
      <c r="G210" s="45" t="s">
        <v>131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72">
        <v>0</v>
      </c>
    </row>
    <row r="211" spans="1:27" ht="28.5" x14ac:dyDescent="0.25">
      <c r="A211" s="160"/>
      <c r="B211" s="53" t="s">
        <v>148</v>
      </c>
      <c r="C211" s="43"/>
      <c r="D211" s="44" t="s">
        <v>14</v>
      </c>
      <c r="E211" s="44">
        <v>6</v>
      </c>
      <c r="F211" s="44" t="s">
        <v>130</v>
      </c>
      <c r="G211" s="45" t="s">
        <v>134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72">
        <v>0</v>
      </c>
      <c r="T211" s="5"/>
      <c r="U211" s="5"/>
      <c r="V211" s="87"/>
      <c r="W211" s="87"/>
      <c r="X211" s="100"/>
      <c r="Y211" s="100"/>
      <c r="Z211" s="4"/>
      <c r="AA211" s="4"/>
    </row>
    <row r="212" spans="1:27" ht="37.5" x14ac:dyDescent="0.25">
      <c r="A212" s="159" t="s">
        <v>142</v>
      </c>
      <c r="B212" s="53" t="s">
        <v>154</v>
      </c>
      <c r="C212" s="43"/>
      <c r="D212" s="44" t="s">
        <v>14</v>
      </c>
      <c r="E212" s="44">
        <v>6</v>
      </c>
      <c r="F212" s="44" t="s">
        <v>130</v>
      </c>
      <c r="G212" s="45" t="s">
        <v>135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72">
        <v>0</v>
      </c>
      <c r="T212" s="5"/>
      <c r="U212" s="5"/>
      <c r="V212" s="87"/>
      <c r="W212" s="87"/>
      <c r="X212" s="100"/>
      <c r="Y212" s="100"/>
      <c r="Z212" s="4"/>
      <c r="AA212" s="4"/>
    </row>
    <row r="213" spans="1:27" ht="15" customHeight="1" x14ac:dyDescent="0.25">
      <c r="A213" s="161"/>
      <c r="B213" s="62" t="s">
        <v>216</v>
      </c>
      <c r="C213" s="63"/>
      <c r="D213" s="64" t="s">
        <v>96</v>
      </c>
      <c r="E213" s="64" t="s">
        <v>127</v>
      </c>
      <c r="F213" s="64" t="s">
        <v>129</v>
      </c>
      <c r="G213" s="71" t="s">
        <v>214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74">
        <v>0</v>
      </c>
      <c r="T213" s="5"/>
      <c r="U213" s="5"/>
      <c r="V213" s="87"/>
      <c r="W213" s="87"/>
      <c r="X213" s="100"/>
      <c r="Y213" s="100"/>
      <c r="Z213" s="4"/>
      <c r="AA213" s="4"/>
    </row>
    <row r="214" spans="1:27" x14ac:dyDescent="0.25">
      <c r="A214" s="66"/>
      <c r="B214" s="67" t="s">
        <v>217</v>
      </c>
      <c r="C214" s="68"/>
      <c r="D214" s="44" t="s">
        <v>96</v>
      </c>
      <c r="E214" s="44" t="s">
        <v>127</v>
      </c>
      <c r="F214" s="44" t="s">
        <v>129</v>
      </c>
      <c r="G214" s="45" t="s">
        <v>214</v>
      </c>
      <c r="H214" s="75">
        <v>309</v>
      </c>
      <c r="I214" s="75">
        <f>H214*0.85</f>
        <v>262.64999999999998</v>
      </c>
      <c r="J214" s="75">
        <f>46.35-K214-L214</f>
        <v>21.35</v>
      </c>
      <c r="K214" s="75">
        <v>15</v>
      </c>
      <c r="L214" s="75">
        <v>10</v>
      </c>
      <c r="M214" s="72">
        <v>0</v>
      </c>
      <c r="U214" s="5"/>
    </row>
    <row r="215" spans="1:27" x14ac:dyDescent="0.25">
      <c r="A215" s="113" t="s">
        <v>256</v>
      </c>
    </row>
    <row r="216" spans="1:27" x14ac:dyDescent="0.25">
      <c r="G216" s="25"/>
    </row>
    <row r="217" spans="1:27" x14ac:dyDescent="0.25">
      <c r="I217" s="4"/>
      <c r="J217" s="4"/>
      <c r="K217" s="4"/>
      <c r="L217" s="4"/>
      <c r="M217" s="4"/>
    </row>
    <row r="218" spans="1:27" x14ac:dyDescent="0.25">
      <c r="I218" s="4"/>
      <c r="J218" s="4"/>
      <c r="K218" s="4"/>
      <c r="L218" s="4"/>
      <c r="M218" s="4"/>
    </row>
    <row r="219" spans="1:27" x14ac:dyDescent="0.25">
      <c r="I219" s="4"/>
      <c r="J219" s="4"/>
      <c r="K219" s="4"/>
      <c r="L219" s="4"/>
      <c r="M219" s="4"/>
    </row>
  </sheetData>
  <mergeCells count="162">
    <mergeCell ref="A212:A213"/>
    <mergeCell ref="A13:A18"/>
    <mergeCell ref="A37:A42"/>
    <mergeCell ref="A61:A66"/>
    <mergeCell ref="A84:A89"/>
    <mergeCell ref="A107:A112"/>
    <mergeCell ref="A131:A136"/>
    <mergeCell ref="A155:A160"/>
    <mergeCell ref="A57:A59"/>
    <mergeCell ref="A68:A69"/>
    <mergeCell ref="A70:A71"/>
    <mergeCell ref="A33:A35"/>
    <mergeCell ref="A44:A45"/>
    <mergeCell ref="A46:A47"/>
    <mergeCell ref="A103:A105"/>
    <mergeCell ref="A114:A115"/>
    <mergeCell ref="A116:A117"/>
    <mergeCell ref="A80:A82"/>
    <mergeCell ref="A91:A92"/>
    <mergeCell ref="A93:A94"/>
    <mergeCell ref="A151:A153"/>
    <mergeCell ref="A162:A163"/>
    <mergeCell ref="A164:A165"/>
    <mergeCell ref="A127:A129"/>
    <mergeCell ref="A199:A201"/>
    <mergeCell ref="A203:A208"/>
    <mergeCell ref="A210:A211"/>
    <mergeCell ref="A175:A177"/>
    <mergeCell ref="A179:A184"/>
    <mergeCell ref="A186:A187"/>
    <mergeCell ref="A188:A189"/>
    <mergeCell ref="A170:A173"/>
    <mergeCell ref="A194:A197"/>
    <mergeCell ref="B3:M3"/>
    <mergeCell ref="B4:B7"/>
    <mergeCell ref="M4:M7"/>
    <mergeCell ref="D5:D7"/>
    <mergeCell ref="E5:E7"/>
    <mergeCell ref="F5:F7"/>
    <mergeCell ref="H5:H7"/>
    <mergeCell ref="I5:J6"/>
    <mergeCell ref="K5:L6"/>
    <mergeCell ref="D4:G4"/>
    <mergeCell ref="H4:L4"/>
    <mergeCell ref="H29:H31"/>
    <mergeCell ref="I29:J30"/>
    <mergeCell ref="K29:L30"/>
    <mergeCell ref="B51:M51"/>
    <mergeCell ref="B52:B55"/>
    <mergeCell ref="M52:M55"/>
    <mergeCell ref="D53:D55"/>
    <mergeCell ref="D28:G28"/>
    <mergeCell ref="H28:L28"/>
    <mergeCell ref="H52:L52"/>
    <mergeCell ref="B194:B197"/>
    <mergeCell ref="M194:M197"/>
    <mergeCell ref="D195:D197"/>
    <mergeCell ref="B170:B173"/>
    <mergeCell ref="M170:M173"/>
    <mergeCell ref="D171:D173"/>
    <mergeCell ref="E171:E173"/>
    <mergeCell ref="F171:F173"/>
    <mergeCell ref="E195:E197"/>
    <mergeCell ref="F195:F197"/>
    <mergeCell ref="H195:H197"/>
    <mergeCell ref="I195:J196"/>
    <mergeCell ref="K195:L196"/>
    <mergeCell ref="C170:C173"/>
    <mergeCell ref="D170:G170"/>
    <mergeCell ref="H170:L170"/>
    <mergeCell ref="G171:G173"/>
    <mergeCell ref="C194:C197"/>
    <mergeCell ref="D194:G194"/>
    <mergeCell ref="H194:L194"/>
    <mergeCell ref="G195:G197"/>
    <mergeCell ref="A4:A7"/>
    <mergeCell ref="C4:C7"/>
    <mergeCell ref="G5:G7"/>
    <mergeCell ref="A28:A31"/>
    <mergeCell ref="C28:C31"/>
    <mergeCell ref="G29:G31"/>
    <mergeCell ref="A52:A55"/>
    <mergeCell ref="C52:C55"/>
    <mergeCell ref="D52:G52"/>
    <mergeCell ref="A9:A11"/>
    <mergeCell ref="A20:A21"/>
    <mergeCell ref="A22:A23"/>
    <mergeCell ref="G53:G55"/>
    <mergeCell ref="B27:M27"/>
    <mergeCell ref="B28:B31"/>
    <mergeCell ref="M28:M31"/>
    <mergeCell ref="D29:D31"/>
    <mergeCell ref="E29:E31"/>
    <mergeCell ref="F29:F31"/>
    <mergeCell ref="E53:E55"/>
    <mergeCell ref="F53:F55"/>
    <mergeCell ref="H53:H55"/>
    <mergeCell ref="I53:J54"/>
    <mergeCell ref="K53:L54"/>
    <mergeCell ref="A75:A78"/>
    <mergeCell ref="C75:C78"/>
    <mergeCell ref="D75:G75"/>
    <mergeCell ref="H75:L75"/>
    <mergeCell ref="G76:G78"/>
    <mergeCell ref="A98:A101"/>
    <mergeCell ref="C98:C101"/>
    <mergeCell ref="D98:G98"/>
    <mergeCell ref="H98:L98"/>
    <mergeCell ref="G99:G101"/>
    <mergeCell ref="B97:M97"/>
    <mergeCell ref="B98:B101"/>
    <mergeCell ref="M98:M101"/>
    <mergeCell ref="D99:D101"/>
    <mergeCell ref="E99:E101"/>
    <mergeCell ref="F99:F101"/>
    <mergeCell ref="H99:H101"/>
    <mergeCell ref="I99:J100"/>
    <mergeCell ref="K99:L100"/>
    <mergeCell ref="H76:H78"/>
    <mergeCell ref="I76:J77"/>
    <mergeCell ref="K76:L77"/>
    <mergeCell ref="A122:A125"/>
    <mergeCell ref="C122:C125"/>
    <mergeCell ref="D122:G122"/>
    <mergeCell ref="H122:L122"/>
    <mergeCell ref="G123:G125"/>
    <mergeCell ref="A146:A149"/>
    <mergeCell ref="C146:C149"/>
    <mergeCell ref="D146:G146"/>
    <mergeCell ref="H146:L146"/>
    <mergeCell ref="G147:G149"/>
    <mergeCell ref="A138:A139"/>
    <mergeCell ref="A140:A141"/>
    <mergeCell ref="B169:M169"/>
    <mergeCell ref="B145:M145"/>
    <mergeCell ref="I147:J148"/>
    <mergeCell ref="K147:L148"/>
    <mergeCell ref="H171:H173"/>
    <mergeCell ref="I171:J172"/>
    <mergeCell ref="K171:L172"/>
    <mergeCell ref="B193:M193"/>
    <mergeCell ref="D147:D149"/>
    <mergeCell ref="E147:E149"/>
    <mergeCell ref="F147:F149"/>
    <mergeCell ref="H147:H149"/>
    <mergeCell ref="B74:M74"/>
    <mergeCell ref="B75:B78"/>
    <mergeCell ref="M75:M78"/>
    <mergeCell ref="D76:D78"/>
    <mergeCell ref="E76:E78"/>
    <mergeCell ref="F76:F78"/>
    <mergeCell ref="B146:B149"/>
    <mergeCell ref="M146:M149"/>
    <mergeCell ref="H123:H125"/>
    <mergeCell ref="I123:J124"/>
    <mergeCell ref="K123:L124"/>
    <mergeCell ref="B121:M121"/>
    <mergeCell ref="B122:B125"/>
    <mergeCell ref="M122:M125"/>
    <mergeCell ref="D123:D125"/>
    <mergeCell ref="E123:E125"/>
    <mergeCell ref="F123:F125"/>
  </mergeCells>
  <pageMargins left="0.7" right="0.7" top="0.78740157499999996" bottom="0.78740157499999996" header="0.3" footer="0.3"/>
  <pageSetup paperSize="9" orientation="landscape" r:id="rId1"/>
  <ignoredErrors>
    <ignoredError sqref="G2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zoomScale="110" zoomScaleNormal="110" workbookViewId="0">
      <selection activeCell="F9" sqref="F9"/>
    </sheetView>
  </sheetViews>
  <sheetFormatPr defaultRowHeight="15" x14ac:dyDescent="0.25"/>
  <cols>
    <col min="1" max="1" width="9.5703125" customWidth="1"/>
    <col min="12" max="12" width="0" hidden="1" customWidth="1"/>
    <col min="13" max="16" width="9.140625" hidden="1" customWidth="1"/>
    <col min="17" max="17" width="9.140625" customWidth="1"/>
    <col min="18" max="18" width="13.5703125" bestFit="1" customWidth="1"/>
  </cols>
  <sheetData>
    <row r="1" spans="1:23" x14ac:dyDescent="0.25">
      <c r="A1" s="1" t="s">
        <v>116</v>
      </c>
    </row>
    <row r="3" spans="1:23" x14ac:dyDescent="0.25">
      <c r="A3" s="177" t="s">
        <v>117</v>
      </c>
      <c r="B3" s="180" t="s">
        <v>196</v>
      </c>
      <c r="C3" s="180" t="s">
        <v>118</v>
      </c>
      <c r="D3" s="180" t="s">
        <v>119</v>
      </c>
      <c r="E3" s="182" t="s">
        <v>120</v>
      </c>
      <c r="F3" s="182"/>
      <c r="G3" s="182"/>
      <c r="H3" s="182"/>
      <c r="I3" s="182"/>
      <c r="J3" s="186" t="s">
        <v>121</v>
      </c>
    </row>
    <row r="4" spans="1:23" x14ac:dyDescent="0.25">
      <c r="A4" s="178"/>
      <c r="B4" s="181"/>
      <c r="C4" s="181"/>
      <c r="D4" s="181"/>
      <c r="E4" s="171" t="s">
        <v>108</v>
      </c>
      <c r="F4" s="171" t="s">
        <v>109</v>
      </c>
      <c r="G4" s="171"/>
      <c r="H4" s="171" t="s">
        <v>122</v>
      </c>
      <c r="I4" s="171"/>
      <c r="J4" s="186"/>
    </row>
    <row r="5" spans="1:23" x14ac:dyDescent="0.25">
      <c r="A5" s="178"/>
      <c r="B5" s="181"/>
      <c r="C5" s="181"/>
      <c r="D5" s="181"/>
      <c r="E5" s="171"/>
      <c r="F5" s="171"/>
      <c r="G5" s="171"/>
      <c r="H5" s="171"/>
      <c r="I5" s="171"/>
      <c r="J5" s="186"/>
    </row>
    <row r="6" spans="1:23" ht="36" x14ac:dyDescent="0.25">
      <c r="A6" s="179"/>
      <c r="B6" s="181"/>
      <c r="C6" s="181"/>
      <c r="D6" s="181"/>
      <c r="E6" s="172"/>
      <c r="F6" s="85" t="s">
        <v>191</v>
      </c>
      <c r="G6" s="86" t="s">
        <v>192</v>
      </c>
      <c r="H6" s="85" t="s">
        <v>193</v>
      </c>
      <c r="I6" s="85" t="s">
        <v>194</v>
      </c>
      <c r="J6" s="187"/>
    </row>
    <row r="7" spans="1:23" x14ac:dyDescent="0.25">
      <c r="A7" s="80" t="s">
        <v>123</v>
      </c>
      <c r="B7" s="81">
        <v>4</v>
      </c>
      <c r="C7" s="81" t="s">
        <v>128</v>
      </c>
      <c r="D7" s="81" t="s">
        <v>131</v>
      </c>
      <c r="E7" s="79">
        <f>E41+E52+E64+E76+E88+E100</f>
        <v>28854.710000000003</v>
      </c>
      <c r="F7" s="79">
        <f>F41+F52+F64+F76+F88+F100</f>
        <v>27412</v>
      </c>
      <c r="G7" s="79">
        <f t="shared" ref="G7:I7" si="0">G41+G52+G64+G76+G88+G100</f>
        <v>0</v>
      </c>
      <c r="H7" s="79">
        <f t="shared" si="0"/>
        <v>1100.6099999999999</v>
      </c>
      <c r="I7" s="79">
        <f t="shared" si="0"/>
        <v>342.1</v>
      </c>
      <c r="J7" s="79">
        <f t="shared" ref="J7" si="1">J41+J52+J64+J76+J88+J100</f>
        <v>0</v>
      </c>
      <c r="Q7" s="4"/>
    </row>
    <row r="8" spans="1:23" x14ac:dyDescent="0.25">
      <c r="A8" s="80" t="s">
        <v>124</v>
      </c>
      <c r="B8" s="81" t="s">
        <v>127</v>
      </c>
      <c r="C8" s="81" t="s">
        <v>129</v>
      </c>
      <c r="D8" s="81" t="s">
        <v>132</v>
      </c>
      <c r="E8" s="79">
        <f>E20+E31+E42+E53+E65+E77+E89+E101</f>
        <v>10322</v>
      </c>
      <c r="F8" s="79">
        <f>F20+F31+F42+F53+F65+F77+F89+F101</f>
        <v>8773.6999999999989</v>
      </c>
      <c r="G8" s="79">
        <f t="shared" ref="G8:I8" si="2">G20+G31+G42+G53+G65+G77+G89+G101</f>
        <v>955.57999999999993</v>
      </c>
      <c r="H8" s="79">
        <f t="shared" si="2"/>
        <v>456.72</v>
      </c>
      <c r="I8" s="79">
        <f t="shared" si="2"/>
        <v>136</v>
      </c>
      <c r="J8" s="79">
        <f>J42+J53+J65+J77+J89+J101</f>
        <v>0</v>
      </c>
      <c r="Q8" s="4"/>
    </row>
    <row r="9" spans="1:23" x14ac:dyDescent="0.25">
      <c r="A9" s="188" t="s">
        <v>14</v>
      </c>
      <c r="B9" s="190">
        <v>6</v>
      </c>
      <c r="C9" s="190" t="s">
        <v>130</v>
      </c>
      <c r="D9" s="81" t="s">
        <v>135</v>
      </c>
      <c r="E9" s="79">
        <f>E43+E54+E66+E78+E90+E102</f>
        <v>27944.999999999996</v>
      </c>
      <c r="F9" s="79">
        <f>F43+F54+F66+F78+F90+F102</f>
        <v>9345.9200000000019</v>
      </c>
      <c r="G9" s="79">
        <f>G43+G54+G66+G78+G90+G102</f>
        <v>5257.08</v>
      </c>
      <c r="H9" s="79">
        <f>H43+H54+H66+H78+H90+H102</f>
        <v>0</v>
      </c>
      <c r="I9" s="79">
        <f>I43+I54+I66+I78+I90+I102</f>
        <v>13342</v>
      </c>
      <c r="J9" s="79">
        <f t="shared" ref="J9" si="3">J43+J54+J66+J78+J90+J102</f>
        <v>0</v>
      </c>
      <c r="K9" s="4"/>
      <c r="Q9" s="4"/>
      <c r="R9" s="4"/>
      <c r="S9" s="4"/>
      <c r="T9" s="4"/>
      <c r="U9" s="4"/>
      <c r="V9" s="4"/>
      <c r="W9" s="4"/>
    </row>
    <row r="10" spans="1:23" x14ac:dyDescent="0.25">
      <c r="A10" s="189"/>
      <c r="B10" s="191"/>
      <c r="C10" s="191"/>
      <c r="D10" s="81" t="s">
        <v>134</v>
      </c>
      <c r="E10" s="79">
        <f t="shared" ref="E10:J10" si="4">E44+E55+E67+E79+E91+E103</f>
        <v>870.9</v>
      </c>
      <c r="F10" s="79">
        <f>F44+F55+F67+F79+F91+F103</f>
        <v>445.9</v>
      </c>
      <c r="G10" s="79">
        <f t="shared" si="4"/>
        <v>250.81999999999996</v>
      </c>
      <c r="H10" s="79">
        <f t="shared" si="4"/>
        <v>0</v>
      </c>
      <c r="I10" s="79">
        <f t="shared" si="4"/>
        <v>174.18</v>
      </c>
      <c r="J10" s="79">
        <f t="shared" si="4"/>
        <v>0</v>
      </c>
      <c r="K10" s="4"/>
      <c r="Q10" s="4"/>
      <c r="R10" s="4"/>
      <c r="S10" s="4"/>
      <c r="T10" s="4"/>
    </row>
    <row r="11" spans="1:23" x14ac:dyDescent="0.25">
      <c r="A11" s="80" t="s">
        <v>112</v>
      </c>
      <c r="B11" s="81">
        <v>4</v>
      </c>
      <c r="C11" s="81" t="s">
        <v>131</v>
      </c>
      <c r="D11" s="81" t="s">
        <v>133</v>
      </c>
      <c r="E11" s="79">
        <f>E45+E56+E68+E80+E92+E104</f>
        <v>2571.7466666666664</v>
      </c>
      <c r="F11" s="79">
        <f>F45+F56+F68+F80+F92+F104</f>
        <v>1399.0533333333335</v>
      </c>
      <c r="G11" s="79">
        <f t="shared" ref="G11:J11" si="5">G45+G56+G68+G80+G92+G104</f>
        <v>786.95999999999992</v>
      </c>
      <c r="H11" s="79">
        <f t="shared" si="5"/>
        <v>192.86666666666667</v>
      </c>
      <c r="I11" s="79">
        <f t="shared" si="5"/>
        <v>192.86666666666667</v>
      </c>
      <c r="J11" s="79">
        <f t="shared" si="5"/>
        <v>0</v>
      </c>
      <c r="K11" s="4"/>
      <c r="Q11" s="4"/>
    </row>
    <row r="12" spans="1:23" x14ac:dyDescent="0.25">
      <c r="A12" s="113" t="s">
        <v>256</v>
      </c>
    </row>
    <row r="13" spans="1:23" s="93" customFormat="1" x14ac:dyDescent="0.25">
      <c r="A13" s="94"/>
    </row>
    <row r="14" spans="1:23" x14ac:dyDescent="0.25">
      <c r="A14" s="183">
        <v>2016</v>
      </c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23" ht="15" customHeight="1" x14ac:dyDescent="0.25">
      <c r="A15" s="177" t="s">
        <v>117</v>
      </c>
      <c r="B15" s="180" t="s">
        <v>196</v>
      </c>
      <c r="C15" s="180" t="s">
        <v>118</v>
      </c>
      <c r="D15" s="180" t="s">
        <v>119</v>
      </c>
      <c r="E15" s="182" t="s">
        <v>197</v>
      </c>
      <c r="F15" s="182"/>
      <c r="G15" s="182"/>
      <c r="H15" s="182"/>
      <c r="I15" s="182"/>
      <c r="J15" s="186" t="s">
        <v>121</v>
      </c>
    </row>
    <row r="16" spans="1:23" ht="15" customHeight="1" x14ac:dyDescent="0.25">
      <c r="A16" s="178"/>
      <c r="B16" s="181"/>
      <c r="C16" s="181"/>
      <c r="D16" s="181"/>
      <c r="E16" s="171" t="s">
        <v>108</v>
      </c>
      <c r="F16" s="171" t="s">
        <v>109</v>
      </c>
      <c r="G16" s="171"/>
      <c r="H16" s="171" t="s">
        <v>122</v>
      </c>
      <c r="I16" s="171"/>
      <c r="J16" s="186"/>
    </row>
    <row r="17" spans="1:10" x14ac:dyDescent="0.25">
      <c r="A17" s="178"/>
      <c r="B17" s="181"/>
      <c r="C17" s="181"/>
      <c r="D17" s="181"/>
      <c r="E17" s="171"/>
      <c r="F17" s="171"/>
      <c r="G17" s="171"/>
      <c r="H17" s="171"/>
      <c r="I17" s="171"/>
      <c r="J17" s="186"/>
    </row>
    <row r="18" spans="1:10" ht="36" x14ac:dyDescent="0.25">
      <c r="A18" s="179"/>
      <c r="B18" s="181"/>
      <c r="C18" s="181"/>
      <c r="D18" s="181"/>
      <c r="E18" s="172"/>
      <c r="F18" s="85" t="s">
        <v>191</v>
      </c>
      <c r="G18" s="86" t="s">
        <v>192</v>
      </c>
      <c r="H18" s="85" t="s">
        <v>193</v>
      </c>
      <c r="I18" s="85" t="s">
        <v>194</v>
      </c>
      <c r="J18" s="187"/>
    </row>
    <row r="19" spans="1:10" x14ac:dyDescent="0.25">
      <c r="A19" s="10" t="s">
        <v>123</v>
      </c>
      <c r="B19" s="82">
        <v>4</v>
      </c>
      <c r="C19" s="82" t="s">
        <v>128</v>
      </c>
      <c r="D19" s="82" t="s">
        <v>131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</row>
    <row r="20" spans="1:10" x14ac:dyDescent="0.25">
      <c r="A20" s="10" t="s">
        <v>124</v>
      </c>
      <c r="B20" s="82" t="s">
        <v>127</v>
      </c>
      <c r="C20" s="82" t="s">
        <v>129</v>
      </c>
      <c r="D20" s="82" t="s">
        <v>132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</row>
    <row r="21" spans="1:10" x14ac:dyDescent="0.25">
      <c r="A21" s="173" t="s">
        <v>14</v>
      </c>
      <c r="B21" s="175">
        <v>6</v>
      </c>
      <c r="C21" s="175" t="s">
        <v>130</v>
      </c>
      <c r="D21" s="82" t="s">
        <v>135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</row>
    <row r="22" spans="1:10" x14ac:dyDescent="0.25">
      <c r="A22" s="174"/>
      <c r="B22" s="176"/>
      <c r="C22" s="176"/>
      <c r="D22" s="82" t="s">
        <v>134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</row>
    <row r="23" spans="1:10" x14ac:dyDescent="0.25">
      <c r="A23" s="10" t="s">
        <v>112</v>
      </c>
      <c r="B23" s="82">
        <v>4</v>
      </c>
      <c r="C23" s="82" t="s">
        <v>131</v>
      </c>
      <c r="D23" s="82" t="s">
        <v>133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</row>
    <row r="25" spans="1:10" x14ac:dyDescent="0.25">
      <c r="A25" s="183">
        <v>2017</v>
      </c>
      <c r="B25" s="183"/>
      <c r="C25" s="183"/>
      <c r="D25" s="183"/>
      <c r="E25" s="183"/>
      <c r="F25" s="183"/>
      <c r="G25" s="183"/>
      <c r="H25" s="183"/>
      <c r="I25" s="183"/>
      <c r="J25" s="183"/>
    </row>
    <row r="26" spans="1:10" ht="15" customHeight="1" x14ac:dyDescent="0.25">
      <c r="A26" s="177" t="s">
        <v>117</v>
      </c>
      <c r="B26" s="180" t="s">
        <v>196</v>
      </c>
      <c r="C26" s="180" t="s">
        <v>118</v>
      </c>
      <c r="D26" s="180" t="s">
        <v>119</v>
      </c>
      <c r="E26" s="182" t="s">
        <v>198</v>
      </c>
      <c r="F26" s="182"/>
      <c r="G26" s="182"/>
      <c r="H26" s="182"/>
      <c r="I26" s="182"/>
      <c r="J26" s="186" t="s">
        <v>121</v>
      </c>
    </row>
    <row r="27" spans="1:10" ht="15" customHeight="1" x14ac:dyDescent="0.25">
      <c r="A27" s="178"/>
      <c r="B27" s="181"/>
      <c r="C27" s="181"/>
      <c r="D27" s="181"/>
      <c r="E27" s="171" t="s">
        <v>108</v>
      </c>
      <c r="F27" s="171" t="s">
        <v>109</v>
      </c>
      <c r="G27" s="171"/>
      <c r="H27" s="171" t="s">
        <v>122</v>
      </c>
      <c r="I27" s="171"/>
      <c r="J27" s="186"/>
    </row>
    <row r="28" spans="1:10" x14ac:dyDescent="0.25">
      <c r="A28" s="178"/>
      <c r="B28" s="181"/>
      <c r="C28" s="181"/>
      <c r="D28" s="181"/>
      <c r="E28" s="171"/>
      <c r="F28" s="171"/>
      <c r="G28" s="171"/>
      <c r="H28" s="171"/>
      <c r="I28" s="171"/>
      <c r="J28" s="186"/>
    </row>
    <row r="29" spans="1:10" ht="36" x14ac:dyDescent="0.25">
      <c r="A29" s="179"/>
      <c r="B29" s="181"/>
      <c r="C29" s="181"/>
      <c r="D29" s="181"/>
      <c r="E29" s="172"/>
      <c r="F29" s="85" t="s">
        <v>191</v>
      </c>
      <c r="G29" s="86" t="s">
        <v>192</v>
      </c>
      <c r="H29" s="85" t="s">
        <v>193</v>
      </c>
      <c r="I29" s="85" t="s">
        <v>194</v>
      </c>
      <c r="J29" s="187"/>
    </row>
    <row r="30" spans="1:10" x14ac:dyDescent="0.25">
      <c r="A30" s="10" t="s">
        <v>123</v>
      </c>
      <c r="B30" s="82">
        <v>4</v>
      </c>
      <c r="C30" s="82" t="s">
        <v>128</v>
      </c>
      <c r="D30" s="82" t="s">
        <v>131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</row>
    <row r="31" spans="1:10" x14ac:dyDescent="0.25">
      <c r="A31" s="10" t="s">
        <v>124</v>
      </c>
      <c r="B31" s="82" t="s">
        <v>127</v>
      </c>
      <c r="C31" s="82" t="s">
        <v>129</v>
      </c>
      <c r="D31" s="82" t="s">
        <v>132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</row>
    <row r="32" spans="1:10" x14ac:dyDescent="0.25">
      <c r="A32" s="173" t="s">
        <v>14</v>
      </c>
      <c r="B32" s="175">
        <v>6</v>
      </c>
      <c r="C32" s="175" t="s">
        <v>130</v>
      </c>
      <c r="D32" s="82" t="s">
        <v>135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</row>
    <row r="33" spans="1:20" x14ac:dyDescent="0.25">
      <c r="A33" s="174"/>
      <c r="B33" s="176"/>
      <c r="C33" s="176"/>
      <c r="D33" s="82" t="s">
        <v>134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</row>
    <row r="34" spans="1:20" x14ac:dyDescent="0.25">
      <c r="A34" s="10" t="s">
        <v>112</v>
      </c>
      <c r="B34" s="82">
        <v>4</v>
      </c>
      <c r="C34" s="82" t="s">
        <v>131</v>
      </c>
      <c r="D34" s="82" t="s">
        <v>133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</row>
    <row r="36" spans="1:20" x14ac:dyDescent="0.25">
      <c r="A36" s="183">
        <v>2018</v>
      </c>
      <c r="B36" s="183"/>
      <c r="C36" s="183"/>
      <c r="D36" s="183"/>
      <c r="E36" s="183"/>
      <c r="F36" s="183"/>
      <c r="G36" s="183"/>
      <c r="H36" s="183"/>
      <c r="I36" s="183"/>
      <c r="J36" s="183"/>
    </row>
    <row r="37" spans="1:20" ht="15" customHeight="1" x14ac:dyDescent="0.25">
      <c r="A37" s="177" t="s">
        <v>117</v>
      </c>
      <c r="B37" s="180" t="s">
        <v>196</v>
      </c>
      <c r="C37" s="180" t="s">
        <v>118</v>
      </c>
      <c r="D37" s="180" t="s">
        <v>119</v>
      </c>
      <c r="E37" s="171" t="s">
        <v>198</v>
      </c>
      <c r="F37" s="171"/>
      <c r="G37" s="171"/>
      <c r="H37" s="171"/>
      <c r="I37" s="171"/>
      <c r="J37" s="186" t="s">
        <v>121</v>
      </c>
    </row>
    <row r="38" spans="1:20" ht="15" customHeight="1" x14ac:dyDescent="0.25">
      <c r="A38" s="178"/>
      <c r="B38" s="181"/>
      <c r="C38" s="181"/>
      <c r="D38" s="181"/>
      <c r="E38" s="171" t="s">
        <v>108</v>
      </c>
      <c r="F38" s="171" t="s">
        <v>109</v>
      </c>
      <c r="G38" s="171"/>
      <c r="H38" s="171" t="s">
        <v>122</v>
      </c>
      <c r="I38" s="171"/>
      <c r="J38" s="186"/>
    </row>
    <row r="39" spans="1:20" x14ac:dyDescent="0.25">
      <c r="A39" s="178"/>
      <c r="B39" s="181"/>
      <c r="C39" s="181"/>
      <c r="D39" s="181"/>
      <c r="E39" s="171"/>
      <c r="F39" s="171"/>
      <c r="G39" s="171"/>
      <c r="H39" s="171"/>
      <c r="I39" s="171"/>
      <c r="J39" s="186"/>
    </row>
    <row r="40" spans="1:20" ht="36" x14ac:dyDescent="0.25">
      <c r="A40" s="179"/>
      <c r="B40" s="181"/>
      <c r="C40" s="181"/>
      <c r="D40" s="181"/>
      <c r="E40" s="172"/>
      <c r="F40" s="85" t="s">
        <v>191</v>
      </c>
      <c r="G40" s="86" t="s">
        <v>192</v>
      </c>
      <c r="H40" s="85" t="s">
        <v>193</v>
      </c>
      <c r="I40" s="85" t="s">
        <v>194</v>
      </c>
      <c r="J40" s="187"/>
    </row>
    <row r="41" spans="1:20" x14ac:dyDescent="0.25">
      <c r="A41" s="10" t="s">
        <v>123</v>
      </c>
      <c r="B41" s="82">
        <v>4</v>
      </c>
      <c r="C41" s="82" t="s">
        <v>128</v>
      </c>
      <c r="D41" s="82" t="s">
        <v>131</v>
      </c>
      <c r="E41" s="72">
        <f>'Tab.e)'!H79+'Tab.e)'!H80+'Tab.e)'!H81+'Tab.e)'!H90+'Tab.e)'!H91</f>
        <v>8336.85</v>
      </c>
      <c r="F41" s="72">
        <f>'Tab.e)'!I79+'Tab.e)'!I80+'Tab.e)'!I81+'Tab.e)'!I90+'Tab.e)'!I91</f>
        <v>7920</v>
      </c>
      <c r="G41" s="72">
        <f>'Tab.e)'!J79+'Tab.e)'!J80+'Tab.e)'!J81+'Tab.e)'!J90+'Tab.e)'!J91</f>
        <v>0</v>
      </c>
      <c r="H41" s="72">
        <f>'Tab.e)'!K79+'Tab.e)'!K80+'Tab.e)'!K81+'Tab.e)'!K90+'Tab.e)'!K91</f>
        <v>416.85</v>
      </c>
      <c r="I41" s="72">
        <f>'Tab.e)'!L79+'Tab.e)'!L80+'Tab.e)'!L81+'Tab.e)'!L90+'Tab.e)'!L91</f>
        <v>0</v>
      </c>
      <c r="J41" s="72">
        <f>'Tab.e)'!M79+'Tab.e)'!M80+'Tab.e)'!M81+'Tab.e)'!M90+'Tab.e)'!M91</f>
        <v>0</v>
      </c>
    </row>
    <row r="42" spans="1:20" x14ac:dyDescent="0.25">
      <c r="A42" s="10" t="s">
        <v>124</v>
      </c>
      <c r="B42" s="82" t="s">
        <v>127</v>
      </c>
      <c r="C42" s="82" t="s">
        <v>129</v>
      </c>
      <c r="D42" s="82" t="s">
        <v>132</v>
      </c>
      <c r="E42" s="72">
        <f>'Tab.e)'!H94</f>
        <v>557</v>
      </c>
      <c r="F42" s="72">
        <f>'Tab.e)'!I94</f>
        <v>473.45</v>
      </c>
      <c r="G42" s="72">
        <f>'Tab.e)'!J94</f>
        <v>53.55</v>
      </c>
      <c r="H42" s="72">
        <f>'Tab.e)'!K94</f>
        <v>15</v>
      </c>
      <c r="I42" s="72">
        <f>'Tab.e)'!L94</f>
        <v>15</v>
      </c>
      <c r="J42" s="72">
        <v>0</v>
      </c>
    </row>
    <row r="43" spans="1:20" x14ac:dyDescent="0.25">
      <c r="A43" s="173" t="s">
        <v>14</v>
      </c>
      <c r="B43" s="175">
        <v>6</v>
      </c>
      <c r="C43" s="175" t="s">
        <v>130</v>
      </c>
      <c r="D43" s="82" t="s">
        <v>135</v>
      </c>
      <c r="E43" s="72">
        <f>'Tab.e)'!H84+'Tab.e)'!H85+'Tab.e)'!H86+'Tab.e)'!H87+'Tab.e)'!H88+'Tab.e)'!H89+'Tab.e)'!H93</f>
        <v>14842.269999999999</v>
      </c>
      <c r="F43" s="104">
        <f>'Tab.e)'!I84+'Tab.e)'!I85+'Tab.e)'!I86+'Tab.e)'!I87+'Tab.e)'!I88+'Tab.e)'!I89+'Tab.e)'!I93</f>
        <v>4820.3600000000006</v>
      </c>
      <c r="G43" s="104">
        <f>'Tab.e)'!J84+'Tab.e)'!J85+'Tab.e)'!J86+'Tab.e)'!J87+'Tab.e)'!J88+'Tab.e)'!J89+'Tab.e)'!J93</f>
        <v>2711.4399999999996</v>
      </c>
      <c r="H43" s="72">
        <f>'Tab.e)'!K84+'Tab.e)'!K85+'Tab.e)'!K86+'Tab.e)'!K87+'Tab.e)'!K88+'Tab.e)'!K89+'Tab.e)'!K93</f>
        <v>0</v>
      </c>
      <c r="I43" s="72">
        <f>'Tab.e)'!L84+'Tab.e)'!L85+'Tab.e)'!L86+'Tab.e)'!L87+'Tab.e)'!L88+'Tab.e)'!L89+'Tab.e)'!L93</f>
        <v>7310.47</v>
      </c>
      <c r="J43" s="72">
        <v>0</v>
      </c>
      <c r="K43" s="4"/>
      <c r="Q43" s="4"/>
      <c r="R43" s="4"/>
      <c r="S43" s="4"/>
      <c r="T43" s="4"/>
    </row>
    <row r="44" spans="1:20" x14ac:dyDescent="0.25">
      <c r="A44" s="174"/>
      <c r="B44" s="176"/>
      <c r="C44" s="176"/>
      <c r="D44" s="82" t="s">
        <v>134</v>
      </c>
      <c r="E44" s="72">
        <f>'Tab.e)'!H92</f>
        <v>454.24</v>
      </c>
      <c r="F44" s="72">
        <f>'Tab.e)'!I92</f>
        <v>232.57</v>
      </c>
      <c r="G44" s="72">
        <f>'Tab.e)'!J92</f>
        <v>130.82</v>
      </c>
      <c r="H44" s="72">
        <f>'Tab.e)'!K92</f>
        <v>0</v>
      </c>
      <c r="I44" s="72">
        <f>'Tab.e)'!L92</f>
        <v>90.85</v>
      </c>
      <c r="J44" s="72">
        <v>0</v>
      </c>
      <c r="K44" s="4"/>
      <c r="Q44" s="4"/>
      <c r="R44" s="4"/>
      <c r="S44" s="4"/>
      <c r="T44" s="4"/>
    </row>
    <row r="45" spans="1:20" x14ac:dyDescent="0.25">
      <c r="A45" s="10" t="s">
        <v>112</v>
      </c>
      <c r="B45" s="82">
        <v>4</v>
      </c>
      <c r="C45" s="82" t="s">
        <v>131</v>
      </c>
      <c r="D45" s="82" t="s">
        <v>133</v>
      </c>
      <c r="E45" s="72">
        <f>'Tab.e)'!H83</f>
        <v>0</v>
      </c>
      <c r="F45" s="72">
        <f>'Tab.e)'!I83</f>
        <v>0</v>
      </c>
      <c r="G45" s="72">
        <f>'Tab.e)'!J83</f>
        <v>0</v>
      </c>
      <c r="H45" s="72">
        <f>'Tab.e)'!K83</f>
        <v>0</v>
      </c>
      <c r="I45" s="72">
        <f>'Tab.e)'!L83</f>
        <v>0</v>
      </c>
      <c r="J45" s="72">
        <f>'Tab.e)'!M83</f>
        <v>0</v>
      </c>
    </row>
    <row r="47" spans="1:20" x14ac:dyDescent="0.25">
      <c r="A47" s="183">
        <v>2019</v>
      </c>
      <c r="B47" s="183"/>
      <c r="C47" s="183"/>
      <c r="D47" s="183"/>
      <c r="E47" s="183"/>
      <c r="F47" s="183"/>
      <c r="G47" s="183"/>
      <c r="H47" s="183"/>
      <c r="I47" s="183"/>
      <c r="J47" s="183"/>
    </row>
    <row r="48" spans="1:20" ht="15" customHeight="1" x14ac:dyDescent="0.25">
      <c r="A48" s="177" t="s">
        <v>117</v>
      </c>
      <c r="B48" s="180" t="s">
        <v>196</v>
      </c>
      <c r="C48" s="180" t="s">
        <v>118</v>
      </c>
      <c r="D48" s="180" t="s">
        <v>119</v>
      </c>
      <c r="E48" s="182" t="s">
        <v>198</v>
      </c>
      <c r="F48" s="182"/>
      <c r="G48" s="182"/>
      <c r="H48" s="182"/>
      <c r="I48" s="182"/>
      <c r="J48" s="186" t="s">
        <v>121</v>
      </c>
    </row>
    <row r="49" spans="1:20" ht="15" customHeight="1" x14ac:dyDescent="0.25">
      <c r="A49" s="178"/>
      <c r="B49" s="181"/>
      <c r="C49" s="181"/>
      <c r="D49" s="181"/>
      <c r="E49" s="171" t="s">
        <v>108</v>
      </c>
      <c r="F49" s="171" t="s">
        <v>109</v>
      </c>
      <c r="G49" s="171"/>
      <c r="H49" s="171" t="s">
        <v>122</v>
      </c>
      <c r="I49" s="171"/>
      <c r="J49" s="186"/>
    </row>
    <row r="50" spans="1:20" x14ac:dyDescent="0.25">
      <c r="A50" s="178"/>
      <c r="B50" s="181"/>
      <c r="C50" s="181"/>
      <c r="D50" s="181"/>
      <c r="E50" s="171"/>
      <c r="F50" s="171"/>
      <c r="G50" s="171"/>
      <c r="H50" s="171"/>
      <c r="I50" s="171"/>
      <c r="J50" s="186"/>
    </row>
    <row r="51" spans="1:20" ht="36" x14ac:dyDescent="0.25">
      <c r="A51" s="179"/>
      <c r="B51" s="181"/>
      <c r="C51" s="181"/>
      <c r="D51" s="181"/>
      <c r="E51" s="172"/>
      <c r="F51" s="85" t="s">
        <v>191</v>
      </c>
      <c r="G51" s="86" t="s">
        <v>192</v>
      </c>
      <c r="H51" s="85" t="s">
        <v>193</v>
      </c>
      <c r="I51" s="85" t="s">
        <v>194</v>
      </c>
      <c r="J51" s="187"/>
    </row>
    <row r="52" spans="1:20" x14ac:dyDescent="0.25">
      <c r="A52" s="10" t="s">
        <v>123</v>
      </c>
      <c r="B52" s="82">
        <v>4</v>
      </c>
      <c r="C52" s="82" t="s">
        <v>128</v>
      </c>
      <c r="D52" s="82" t="s">
        <v>131</v>
      </c>
      <c r="E52" s="83">
        <f>'Tab.e)'!H102+'Tab.e)'!H103+'Tab.e)'!H104+'Tab.e)'!H113+'Tab.e)'!H114</f>
        <v>4710.51</v>
      </c>
      <c r="F52" s="83">
        <f>'Tab.e)'!I102+'Tab.e)'!I103+'Tab.e)'!I104+'Tab.e)'!I113+'Tab.e)'!I114</f>
        <v>4475</v>
      </c>
      <c r="G52" s="83">
        <f>'Tab.e)'!J102+'Tab.e)'!J103+'Tab.e)'!J104+'Tab.e)'!J113+'Tab.e)'!J114</f>
        <v>0</v>
      </c>
      <c r="H52" s="83">
        <f>'Tab.e)'!K102+'Tab.e)'!K103+'Tab.e)'!K104+'Tab.e)'!K113+'Tab.e)'!K114</f>
        <v>143.42000000000002</v>
      </c>
      <c r="I52" s="83">
        <f>'Tab.e)'!L102+'Tab.e)'!L103+'Tab.e)'!L104+'Tab.e)'!L113+'Tab.e)'!L114</f>
        <v>92.09</v>
      </c>
      <c r="J52" s="83">
        <f>'Tab.e)'!M102+'Tab.e)'!M103+'Tab.e)'!M104+'Tab.e)'!M113+'Tab.e)'!M114</f>
        <v>0</v>
      </c>
    </row>
    <row r="53" spans="1:20" x14ac:dyDescent="0.25">
      <c r="A53" s="10" t="s">
        <v>124</v>
      </c>
      <c r="B53" s="82" t="s">
        <v>127</v>
      </c>
      <c r="C53" s="82" t="s">
        <v>129</v>
      </c>
      <c r="D53" s="82" t="s">
        <v>132</v>
      </c>
      <c r="E53" s="83">
        <f>'Tab.e)'!H105+'Tab.e)'!H117+'Tab.e)'!H118</f>
        <v>2064</v>
      </c>
      <c r="F53" s="83">
        <f>'Tab.e)'!I105+'Tab.e)'!I117+'Tab.e)'!I118</f>
        <v>1754.4</v>
      </c>
      <c r="G53" s="83">
        <f>'Tab.e)'!J105+'Tab.e)'!J117+'Tab.e)'!J118</f>
        <v>190.17</v>
      </c>
      <c r="H53" s="83">
        <f>'Tab.e)'!K105+'Tab.e)'!K117+'Tab.e)'!K118</f>
        <v>91.68</v>
      </c>
      <c r="I53" s="83">
        <f>'Tab.e)'!L105+'Tab.e)'!L117+'Tab.e)'!L118</f>
        <v>27.75</v>
      </c>
      <c r="J53" s="83">
        <v>0</v>
      </c>
    </row>
    <row r="54" spans="1:20" x14ac:dyDescent="0.25">
      <c r="A54" s="173" t="s">
        <v>14</v>
      </c>
      <c r="B54" s="175">
        <v>6</v>
      </c>
      <c r="C54" s="175" t="s">
        <v>130</v>
      </c>
      <c r="D54" s="82" t="s">
        <v>135</v>
      </c>
      <c r="E54" s="83">
        <f>'Tab.e)'!H107+'Tab.e)'!H108+'Tab.e)'!H109+'Tab.e)'!H110+'Tab.e)'!H111+'Tab.e)'!H112+'Tab.e)'!H116</f>
        <v>2163.25</v>
      </c>
      <c r="F54" s="83">
        <f>'Tab.e)'!I107+'Tab.e)'!I108+'Tab.e)'!I109+'Tab.e)'!I110+'Tab.e)'!I111+'Tab.e)'!I112+'Tab.e)'!I116</f>
        <v>627.39</v>
      </c>
      <c r="G54" s="83">
        <f>'Tab.e)'!J107+'Tab.e)'!J108+'Tab.e)'!J109+'Tab.e)'!J110+'Tab.e)'!J111+'Tab.e)'!J112+'Tab.e)'!J116</f>
        <v>352.90999999999997</v>
      </c>
      <c r="H54" s="83">
        <f>'Tab.e)'!K107+'Tab.e)'!K108+'Tab.e)'!K109+'Tab.e)'!K110+'Tab.e)'!K111+'Tab.e)'!K112+'Tab.e)'!K116</f>
        <v>0</v>
      </c>
      <c r="I54" s="83">
        <f>'Tab.e)'!L107+'Tab.e)'!L108+'Tab.e)'!L109+'Tab.e)'!L110+'Tab.e)'!L111+'Tab.e)'!L112+'Tab.e)'!L116</f>
        <v>1182.95</v>
      </c>
      <c r="J54" s="83">
        <v>0</v>
      </c>
      <c r="K54" s="4"/>
      <c r="Q54" s="4"/>
      <c r="R54" s="4"/>
      <c r="S54" s="4"/>
      <c r="T54" s="4"/>
    </row>
    <row r="55" spans="1:20" x14ac:dyDescent="0.25">
      <c r="A55" s="174"/>
      <c r="B55" s="176"/>
      <c r="C55" s="176"/>
      <c r="D55" s="82" t="s">
        <v>134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4"/>
      <c r="Q55" s="4"/>
      <c r="R55" s="4"/>
      <c r="S55" s="4"/>
      <c r="T55" s="4"/>
    </row>
    <row r="56" spans="1:20" x14ac:dyDescent="0.25">
      <c r="A56" s="10" t="s">
        <v>112</v>
      </c>
      <c r="B56" s="82">
        <v>4</v>
      </c>
      <c r="C56" s="82" t="s">
        <v>131</v>
      </c>
      <c r="D56" s="82" t="s">
        <v>133</v>
      </c>
      <c r="E56" s="83">
        <f>'Tab.e)'!H106</f>
        <v>535.78</v>
      </c>
      <c r="F56" s="83">
        <f>'Tab.e)'!I106</f>
        <v>291.47000000000003</v>
      </c>
      <c r="G56" s="83">
        <f>'Tab.e)'!J106</f>
        <v>163.95</v>
      </c>
      <c r="H56" s="83">
        <f>'Tab.e)'!K106</f>
        <v>40.18</v>
      </c>
      <c r="I56" s="83">
        <f>'Tab.e)'!L106</f>
        <v>40.18</v>
      </c>
      <c r="J56" s="83">
        <v>0</v>
      </c>
      <c r="Q56" s="4"/>
    </row>
    <row r="57" spans="1:20" x14ac:dyDescent="0.25">
      <c r="A57" s="113" t="s">
        <v>256</v>
      </c>
    </row>
    <row r="59" spans="1:20" x14ac:dyDescent="0.25">
      <c r="A59" s="183">
        <v>2020</v>
      </c>
      <c r="B59" s="183"/>
      <c r="C59" s="183"/>
      <c r="D59" s="183"/>
      <c r="E59" s="183"/>
      <c r="F59" s="183"/>
      <c r="G59" s="183"/>
      <c r="H59" s="183"/>
      <c r="I59" s="183"/>
      <c r="J59" s="183"/>
    </row>
    <row r="60" spans="1:20" ht="15" customHeight="1" x14ac:dyDescent="0.25">
      <c r="A60" s="177" t="s">
        <v>117</v>
      </c>
      <c r="B60" s="180" t="s">
        <v>196</v>
      </c>
      <c r="C60" s="180" t="s">
        <v>118</v>
      </c>
      <c r="D60" s="180" t="s">
        <v>119</v>
      </c>
      <c r="E60" s="171" t="s">
        <v>198</v>
      </c>
      <c r="F60" s="171"/>
      <c r="G60" s="171"/>
      <c r="H60" s="171"/>
      <c r="I60" s="171"/>
      <c r="J60" s="184" t="s">
        <v>121</v>
      </c>
    </row>
    <row r="61" spans="1:20" ht="15" customHeight="1" x14ac:dyDescent="0.25">
      <c r="A61" s="178"/>
      <c r="B61" s="181"/>
      <c r="C61" s="181"/>
      <c r="D61" s="181"/>
      <c r="E61" s="171" t="s">
        <v>108</v>
      </c>
      <c r="F61" s="171" t="s">
        <v>109</v>
      </c>
      <c r="G61" s="171"/>
      <c r="H61" s="171" t="s">
        <v>122</v>
      </c>
      <c r="I61" s="171"/>
      <c r="J61" s="184"/>
    </row>
    <row r="62" spans="1:20" x14ac:dyDescent="0.25">
      <c r="A62" s="178"/>
      <c r="B62" s="181"/>
      <c r="C62" s="181"/>
      <c r="D62" s="181"/>
      <c r="E62" s="171"/>
      <c r="F62" s="171"/>
      <c r="G62" s="171"/>
      <c r="H62" s="171"/>
      <c r="I62" s="171"/>
      <c r="J62" s="184"/>
    </row>
    <row r="63" spans="1:20" ht="36" x14ac:dyDescent="0.25">
      <c r="A63" s="179"/>
      <c r="B63" s="181"/>
      <c r="C63" s="181"/>
      <c r="D63" s="181"/>
      <c r="E63" s="172"/>
      <c r="F63" s="85" t="s">
        <v>191</v>
      </c>
      <c r="G63" s="86" t="s">
        <v>192</v>
      </c>
      <c r="H63" s="85" t="s">
        <v>193</v>
      </c>
      <c r="I63" s="85" t="s">
        <v>194</v>
      </c>
      <c r="J63" s="185"/>
    </row>
    <row r="64" spans="1:20" x14ac:dyDescent="0.25">
      <c r="A64" s="10" t="s">
        <v>123</v>
      </c>
      <c r="B64" s="82">
        <v>4</v>
      </c>
      <c r="C64" s="82" t="s">
        <v>128</v>
      </c>
      <c r="D64" s="82" t="s">
        <v>131</v>
      </c>
      <c r="E64" s="83">
        <f>'Tab.e)'!H126+'Tab.e)'!H127+'Tab.e)'!H128+'Tab.e)'!H137+'Tab.e)'!H138</f>
        <v>7785.26</v>
      </c>
      <c r="F64" s="83">
        <f>'Tab.e)'!I126+'Tab.e)'!I127+'Tab.e)'!I128+'Tab.e)'!I137+'Tab.e)'!I138</f>
        <v>7396</v>
      </c>
      <c r="G64" s="83">
        <f>'Tab.e)'!J126+'Tab.e)'!J127+'Tab.e)'!J128+'Tab.e)'!J137+'Tab.e)'!J138</f>
        <v>0</v>
      </c>
      <c r="H64" s="83">
        <f>'Tab.e)'!K126+'Tab.e)'!K127+'Tab.e)'!K128+'Tab.e)'!K137+'Tab.e)'!K138</f>
        <v>297.15999999999997</v>
      </c>
      <c r="I64" s="83">
        <f>'Tab.e)'!L126+'Tab.e)'!L127+'Tab.e)'!L128+'Tab.e)'!L137+'Tab.e)'!L138</f>
        <v>92.1</v>
      </c>
      <c r="J64" s="83">
        <f>'Tab.e)'!M126+'Tab.e)'!M127+'Tab.e)'!M128+'Tab.e)'!M137+'Tab.e)'!M138</f>
        <v>0</v>
      </c>
    </row>
    <row r="65" spans="1:20" x14ac:dyDescent="0.25">
      <c r="A65" s="10" t="s">
        <v>124</v>
      </c>
      <c r="B65" s="82" t="s">
        <v>127</v>
      </c>
      <c r="C65" s="82" t="s">
        <v>129</v>
      </c>
      <c r="D65" s="82" t="s">
        <v>132</v>
      </c>
      <c r="E65" s="83">
        <f>'Tab.e)'!H129+'Tab.e)'!H141+'Tab.e)'!H142</f>
        <v>2064</v>
      </c>
      <c r="F65" s="83">
        <f>'Tab.e)'!I129+'Tab.e)'!I141+'Tab.e)'!I142</f>
        <v>1754.4</v>
      </c>
      <c r="G65" s="83">
        <f>'Tab.e)'!J129+'Tab.e)'!J141+'Tab.e)'!J142</f>
        <v>190.17</v>
      </c>
      <c r="H65" s="83">
        <f>'Tab.e)'!K129+'Tab.e)'!K141+'Tab.e)'!K142</f>
        <v>91.68</v>
      </c>
      <c r="I65" s="83">
        <f>'Tab.e)'!L129+'Tab.e)'!L141+'Tab.e)'!L142</f>
        <v>27.75</v>
      </c>
      <c r="J65" s="83">
        <v>0</v>
      </c>
    </row>
    <row r="66" spans="1:20" x14ac:dyDescent="0.25">
      <c r="A66" s="173" t="s">
        <v>14</v>
      </c>
      <c r="B66" s="175">
        <v>6</v>
      </c>
      <c r="C66" s="175" t="s">
        <v>130</v>
      </c>
      <c r="D66" s="82" t="s">
        <v>135</v>
      </c>
      <c r="E66" s="83">
        <f>'Tab.e)'!H131+'Tab.e)'!H132+'Tab.e)'!H133+'Tab.e)'!H134+'Tab.e)'!H135+'Tab.e)'!H136+'Tab.e)'!H140</f>
        <v>3103.5299999999997</v>
      </c>
      <c r="F66" s="83">
        <f>'Tab.e)'!I131+'Tab.e)'!I132+'Tab.e)'!I133+'Tab.e)'!I134+'Tab.e)'!I135+'Tab.e)'!I136+'Tab.e)'!I140</f>
        <v>1174.5899999999999</v>
      </c>
      <c r="G66" s="83">
        <f>'Tab.e)'!J131+'Tab.e)'!J132+'Tab.e)'!J133+'Tab.e)'!J134+'Tab.e)'!J135+'Tab.e)'!J136+'Tab.e)'!J140</f>
        <v>660.71</v>
      </c>
      <c r="H66" s="83">
        <f>'Tab.e)'!K131+'Tab.e)'!K132+'Tab.e)'!K133+'Tab.e)'!K134+'Tab.e)'!K135+'Tab.e)'!K136+'Tab.e)'!K140</f>
        <v>0</v>
      </c>
      <c r="I66" s="83">
        <f>'Tab.e)'!L131+'Tab.e)'!L132+'Tab.e)'!L133+'Tab.e)'!L134+'Tab.e)'!L135+'Tab.e)'!L136+'Tab.e)'!L140</f>
        <v>1268.23</v>
      </c>
      <c r="J66" s="83">
        <v>0</v>
      </c>
      <c r="K66" s="4"/>
      <c r="Q66" s="4"/>
      <c r="R66" s="4"/>
      <c r="S66" s="4"/>
      <c r="T66" s="4"/>
    </row>
    <row r="67" spans="1:20" x14ac:dyDescent="0.25">
      <c r="A67" s="174"/>
      <c r="B67" s="176"/>
      <c r="C67" s="176"/>
      <c r="D67" s="82" t="s">
        <v>134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4"/>
      <c r="Q67" s="4"/>
      <c r="R67" s="4"/>
      <c r="S67" s="4"/>
      <c r="T67" s="4"/>
    </row>
    <row r="68" spans="1:20" x14ac:dyDescent="0.25">
      <c r="A68" s="10" t="s">
        <v>112</v>
      </c>
      <c r="B68" s="82">
        <v>4</v>
      </c>
      <c r="C68" s="82" t="s">
        <v>131</v>
      </c>
      <c r="D68" s="82" t="s">
        <v>133</v>
      </c>
      <c r="E68" s="83">
        <f>'Tab.e)'!H130</f>
        <v>535.78</v>
      </c>
      <c r="F68" s="83">
        <f>'Tab.e)'!I130</f>
        <v>291.47000000000003</v>
      </c>
      <c r="G68" s="83">
        <f>'Tab.e)'!J130</f>
        <v>163.95</v>
      </c>
      <c r="H68" s="83">
        <f>'Tab.e)'!K130</f>
        <v>40.18</v>
      </c>
      <c r="I68" s="83">
        <f>'Tab.e)'!L130</f>
        <v>40.18</v>
      </c>
      <c r="J68" s="83">
        <f>'Tab.e)'!M130</f>
        <v>0</v>
      </c>
    </row>
    <row r="69" spans="1:20" x14ac:dyDescent="0.25">
      <c r="A69" s="113" t="s">
        <v>256</v>
      </c>
    </row>
    <row r="71" spans="1:20" x14ac:dyDescent="0.25">
      <c r="A71" s="183">
        <v>2021</v>
      </c>
      <c r="B71" s="183"/>
      <c r="C71" s="183"/>
      <c r="D71" s="183"/>
      <c r="E71" s="183"/>
      <c r="F71" s="183"/>
      <c r="G71" s="183"/>
      <c r="H71" s="183"/>
      <c r="I71" s="183"/>
      <c r="J71" s="183"/>
    </row>
    <row r="72" spans="1:20" ht="15" customHeight="1" x14ac:dyDescent="0.25">
      <c r="A72" s="177" t="s">
        <v>117</v>
      </c>
      <c r="B72" s="180" t="s">
        <v>196</v>
      </c>
      <c r="C72" s="180" t="s">
        <v>118</v>
      </c>
      <c r="D72" s="180" t="s">
        <v>119</v>
      </c>
      <c r="E72" s="182" t="s">
        <v>198</v>
      </c>
      <c r="F72" s="182"/>
      <c r="G72" s="182"/>
      <c r="H72" s="182"/>
      <c r="I72" s="182"/>
      <c r="J72" s="186" t="s">
        <v>121</v>
      </c>
    </row>
    <row r="73" spans="1:20" ht="15" customHeight="1" x14ac:dyDescent="0.25">
      <c r="A73" s="178"/>
      <c r="B73" s="181"/>
      <c r="C73" s="181"/>
      <c r="D73" s="181"/>
      <c r="E73" s="171" t="s">
        <v>108</v>
      </c>
      <c r="F73" s="171" t="s">
        <v>109</v>
      </c>
      <c r="G73" s="171"/>
      <c r="H73" s="171" t="s">
        <v>122</v>
      </c>
      <c r="I73" s="171"/>
      <c r="J73" s="186"/>
    </row>
    <row r="74" spans="1:20" x14ac:dyDescent="0.25">
      <c r="A74" s="178"/>
      <c r="B74" s="181"/>
      <c r="C74" s="181"/>
      <c r="D74" s="181"/>
      <c r="E74" s="171"/>
      <c r="F74" s="171"/>
      <c r="G74" s="171"/>
      <c r="H74" s="171"/>
      <c r="I74" s="171"/>
      <c r="J74" s="186"/>
    </row>
    <row r="75" spans="1:20" ht="36" x14ac:dyDescent="0.25">
      <c r="A75" s="179"/>
      <c r="B75" s="181"/>
      <c r="C75" s="181"/>
      <c r="D75" s="181"/>
      <c r="E75" s="172"/>
      <c r="F75" s="85" t="s">
        <v>191</v>
      </c>
      <c r="G75" s="86" t="s">
        <v>192</v>
      </c>
      <c r="H75" s="85" t="s">
        <v>193</v>
      </c>
      <c r="I75" s="85" t="s">
        <v>194</v>
      </c>
      <c r="J75" s="187"/>
    </row>
    <row r="76" spans="1:20" x14ac:dyDescent="0.25">
      <c r="A76" s="10" t="s">
        <v>123</v>
      </c>
      <c r="B76" s="82">
        <v>4</v>
      </c>
      <c r="C76" s="82" t="s">
        <v>128</v>
      </c>
      <c r="D76" s="82" t="s">
        <v>131</v>
      </c>
      <c r="E76" s="83">
        <f>'Tab.e)'!H150+'Tab.e)'!H151+'Tab.e)'!H152+'Tab.e)'!H161+'Tab.e)'!H162</f>
        <v>4653.68</v>
      </c>
      <c r="F76" s="83">
        <f>'Tab.e)'!I150+'Tab.e)'!I151+'Tab.e)'!I152+'Tab.e)'!I161+'Tab.e)'!I162</f>
        <v>4421</v>
      </c>
      <c r="G76" s="84">
        <f>'Tab.e)'!J150+'Tab.e)'!J151+'Tab.e)'!J152+'Tab.e)'!J161+'Tab.e)'!J162</f>
        <v>0</v>
      </c>
      <c r="H76" s="83">
        <f>'Tab.e)'!K150+'Tab.e)'!K151+'Tab.e)'!K152+'Tab.e)'!K161+'Tab.e)'!K162</f>
        <v>153.74</v>
      </c>
      <c r="I76" s="83">
        <f>'Tab.e)'!L150+'Tab.e)'!L151+'Tab.e)'!L152+'Tab.e)'!L161+'Tab.e)'!L162</f>
        <v>78.94</v>
      </c>
      <c r="J76" s="83">
        <f>'Tab.e)'!M150+'Tab.e)'!M151+'Tab.e)'!M152+'Tab.e)'!M161+'Tab.e)'!M162</f>
        <v>0</v>
      </c>
    </row>
    <row r="77" spans="1:20" x14ac:dyDescent="0.25">
      <c r="A77" s="10" t="s">
        <v>124</v>
      </c>
      <c r="B77" s="82" t="s">
        <v>127</v>
      </c>
      <c r="C77" s="82" t="s">
        <v>129</v>
      </c>
      <c r="D77" s="82" t="s">
        <v>132</v>
      </c>
      <c r="E77" s="83">
        <f>'Tab.e)'!H153+'Tab.e)'!H165+'Tab.e)'!H166</f>
        <v>2064</v>
      </c>
      <c r="F77" s="83">
        <f>'Tab.e)'!I153+'Tab.e)'!I165+'Tab.e)'!I166</f>
        <v>1754.4</v>
      </c>
      <c r="G77" s="83">
        <f>'Tab.e)'!J153+'Tab.e)'!J165+'Tab.e)'!J166</f>
        <v>190.17</v>
      </c>
      <c r="H77" s="83">
        <f>'Tab.e)'!K153+'Tab.e)'!K165+'Tab.e)'!K166</f>
        <v>91.68</v>
      </c>
      <c r="I77" s="83">
        <f>'Tab.e)'!L153+'Tab.e)'!L165+'Tab.e)'!L166</f>
        <v>27.75</v>
      </c>
      <c r="J77" s="83">
        <v>0</v>
      </c>
    </row>
    <row r="78" spans="1:20" x14ac:dyDescent="0.25">
      <c r="A78" s="173" t="s">
        <v>14</v>
      </c>
      <c r="B78" s="175">
        <v>6</v>
      </c>
      <c r="C78" s="175" t="s">
        <v>130</v>
      </c>
      <c r="D78" s="82" t="s">
        <v>135</v>
      </c>
      <c r="E78" s="83">
        <f>'Tab.e)'!H155+'Tab.e)'!H156+'Tab.e)'!H157+'Tab.e)'!H158+'Tab.e)'!H159+'Tab.e)'!H160+'Tab.e)'!H164</f>
        <v>3283.25</v>
      </c>
      <c r="F78" s="83">
        <f>'Tab.e)'!I155+'Tab.e)'!I156+'Tab.e)'!I157+'Tab.e)'!I158+'Tab.e)'!I159+'Tab.e)'!I160+'Tab.e)'!I164</f>
        <v>985.79</v>
      </c>
      <c r="G78" s="83">
        <f>'Tab.e)'!J155+'Tab.e)'!J156+'Tab.e)'!J157+'Tab.e)'!J158+'Tab.e)'!J159+'Tab.e)'!J160+'Tab.e)'!J164</f>
        <v>554.51</v>
      </c>
      <c r="H78" s="83">
        <f>'Tab.e)'!K155+'Tab.e)'!K156+'Tab.e)'!K157+'Tab.e)'!K158+'Tab.e)'!K159+'Tab.e)'!K160+'Tab.e)'!K164</f>
        <v>0</v>
      </c>
      <c r="I78" s="83">
        <f>'Tab.e)'!L155+'Tab.e)'!L156+'Tab.e)'!L157+'Tab.e)'!L158+'Tab.e)'!L159+'Tab.e)'!L160+'Tab.e)'!L164</f>
        <v>1742.95</v>
      </c>
      <c r="J78" s="83">
        <v>0</v>
      </c>
      <c r="K78" s="4"/>
      <c r="Q78" s="4"/>
      <c r="R78" s="4"/>
      <c r="S78" s="4"/>
      <c r="T78" s="4"/>
    </row>
    <row r="79" spans="1:20" x14ac:dyDescent="0.25">
      <c r="A79" s="174"/>
      <c r="B79" s="176"/>
      <c r="C79" s="176"/>
      <c r="D79" s="82" t="s">
        <v>134</v>
      </c>
      <c r="E79" s="84">
        <f>'Tab.e)'!H163</f>
        <v>416.65999999999997</v>
      </c>
      <c r="F79" s="83">
        <f>'Tab.e)'!I163</f>
        <v>213.33</v>
      </c>
      <c r="G79" s="83">
        <f>'Tab.e)'!J163</f>
        <v>119.99999999999997</v>
      </c>
      <c r="H79" s="83">
        <f>'Tab.e)'!K163</f>
        <v>0</v>
      </c>
      <c r="I79" s="84">
        <f>'Tab.e)'!L163</f>
        <v>83.33</v>
      </c>
      <c r="J79" s="83">
        <v>0</v>
      </c>
      <c r="K79" s="4"/>
      <c r="Q79" s="4"/>
      <c r="R79" s="4"/>
      <c r="S79" s="4"/>
      <c r="T79" s="4"/>
    </row>
    <row r="80" spans="1:20" x14ac:dyDescent="0.25">
      <c r="A80" s="10" t="s">
        <v>112</v>
      </c>
      <c r="B80" s="82">
        <v>4</v>
      </c>
      <c r="C80" s="82" t="s">
        <v>131</v>
      </c>
      <c r="D80" s="82" t="s">
        <v>133</v>
      </c>
      <c r="E80" s="83">
        <f>'Tab.e)'!H154</f>
        <v>535.78</v>
      </c>
      <c r="F80" s="83">
        <f>'Tab.e)'!I154</f>
        <v>291.47000000000003</v>
      </c>
      <c r="G80" s="83">
        <f>'Tab.e)'!J154</f>
        <v>163.95</v>
      </c>
      <c r="H80" s="83">
        <f>'Tab.e)'!K154</f>
        <v>40.18</v>
      </c>
      <c r="I80" s="83">
        <f>'Tab.e)'!L154</f>
        <v>40.18</v>
      </c>
      <c r="J80" s="83">
        <v>0</v>
      </c>
    </row>
    <row r="81" spans="1:20" x14ac:dyDescent="0.25">
      <c r="A81" s="113" t="s">
        <v>256</v>
      </c>
      <c r="G81" s="4"/>
    </row>
    <row r="82" spans="1:20" x14ac:dyDescent="0.25">
      <c r="G82" s="4"/>
    </row>
    <row r="83" spans="1:20" x14ac:dyDescent="0.25">
      <c r="A83" s="183">
        <v>2022</v>
      </c>
      <c r="B83" s="183"/>
      <c r="C83" s="183"/>
      <c r="D83" s="183"/>
      <c r="E83" s="183"/>
      <c r="F83" s="183"/>
      <c r="G83" s="183"/>
      <c r="H83" s="183"/>
      <c r="I83" s="183"/>
      <c r="J83" s="183"/>
    </row>
    <row r="84" spans="1:20" ht="15" customHeight="1" x14ac:dyDescent="0.25">
      <c r="A84" s="177" t="s">
        <v>117</v>
      </c>
      <c r="B84" s="180" t="s">
        <v>196</v>
      </c>
      <c r="C84" s="180" t="s">
        <v>118</v>
      </c>
      <c r="D84" s="180" t="s">
        <v>119</v>
      </c>
      <c r="E84" s="182" t="s">
        <v>198</v>
      </c>
      <c r="F84" s="182"/>
      <c r="G84" s="182"/>
      <c r="H84" s="182"/>
      <c r="I84" s="182"/>
      <c r="J84" s="186" t="s">
        <v>121</v>
      </c>
    </row>
    <row r="85" spans="1:20" ht="15" customHeight="1" x14ac:dyDescent="0.25">
      <c r="A85" s="178"/>
      <c r="B85" s="181"/>
      <c r="C85" s="181"/>
      <c r="D85" s="181"/>
      <c r="E85" s="171" t="s">
        <v>108</v>
      </c>
      <c r="F85" s="171" t="s">
        <v>109</v>
      </c>
      <c r="G85" s="171"/>
      <c r="H85" s="171" t="s">
        <v>122</v>
      </c>
      <c r="I85" s="171"/>
      <c r="J85" s="186"/>
    </row>
    <row r="86" spans="1:20" x14ac:dyDescent="0.25">
      <c r="A86" s="178"/>
      <c r="B86" s="181"/>
      <c r="C86" s="181"/>
      <c r="D86" s="181"/>
      <c r="E86" s="171"/>
      <c r="F86" s="171"/>
      <c r="G86" s="171"/>
      <c r="H86" s="171"/>
      <c r="I86" s="171"/>
      <c r="J86" s="186"/>
    </row>
    <row r="87" spans="1:20" ht="36" x14ac:dyDescent="0.25">
      <c r="A87" s="179"/>
      <c r="B87" s="181"/>
      <c r="C87" s="181"/>
      <c r="D87" s="181"/>
      <c r="E87" s="172"/>
      <c r="F87" s="85" t="s">
        <v>191</v>
      </c>
      <c r="G87" s="86" t="s">
        <v>192</v>
      </c>
      <c r="H87" s="85" t="s">
        <v>193</v>
      </c>
      <c r="I87" s="85" t="s">
        <v>194</v>
      </c>
      <c r="J87" s="187"/>
    </row>
    <row r="88" spans="1:20" x14ac:dyDescent="0.25">
      <c r="A88" s="10" t="s">
        <v>123</v>
      </c>
      <c r="B88" s="82">
        <v>4</v>
      </c>
      <c r="C88" s="82" t="s">
        <v>128</v>
      </c>
      <c r="D88" s="82" t="s">
        <v>131</v>
      </c>
      <c r="E88" s="84">
        <f>'Tab.e)'!H174+'Tab.e)'!H175+'Tab.e)'!H176+'Tab.e)'!H185+'Tab.e)'!H186</f>
        <v>2473.71</v>
      </c>
      <c r="F88" s="84">
        <f>'Tab.e)'!I174+'Tab.e)'!I175+'Tab.e)'!I176+'Tab.e)'!I185+'Tab.e)'!I186</f>
        <v>2350</v>
      </c>
      <c r="G88" s="84">
        <f>'Tab.e)'!J174+'Tab.e)'!J175+'Tab.e)'!J176+'Tab.e)'!J185+'Tab.e)'!J186</f>
        <v>0</v>
      </c>
      <c r="H88" s="84">
        <f>'Tab.e)'!K174+'Tab.e)'!K175+'Tab.e)'!K176+'Tab.e)'!K185+'Tab.e)'!K186</f>
        <v>44.74</v>
      </c>
      <c r="I88" s="84">
        <f>'Tab.e)'!L174+'Tab.e)'!L175+'Tab.e)'!L176+'Tab.e)'!L185+'Tab.e)'!L186</f>
        <v>78.97</v>
      </c>
      <c r="J88" s="84">
        <f>'Tab.e)'!M174+'Tab.e)'!M175+'Tab.e)'!M128+'Tab.e)'!M185+'Tab.e)'!M186</f>
        <v>0</v>
      </c>
    </row>
    <row r="89" spans="1:20" x14ac:dyDescent="0.25">
      <c r="A89" s="10" t="s">
        <v>124</v>
      </c>
      <c r="B89" s="82" t="s">
        <v>127</v>
      </c>
      <c r="C89" s="82" t="s">
        <v>129</v>
      </c>
      <c r="D89" s="82" t="s">
        <v>132</v>
      </c>
      <c r="E89" s="83">
        <f>'Tab.e)'!H177+'Tab.e)'!H189+'Tab.e)'!H190</f>
        <v>2064</v>
      </c>
      <c r="F89" s="83">
        <f>'Tab.e)'!I177+'Tab.e)'!I189+'Tab.e)'!I190</f>
        <v>1754.4</v>
      </c>
      <c r="G89" s="83">
        <f>'Tab.e)'!J177+'Tab.e)'!J189+'Tab.e)'!J190</f>
        <v>190.17</v>
      </c>
      <c r="H89" s="83">
        <f>'Tab.e)'!K177+'Tab.e)'!K189+'Tab.e)'!K190</f>
        <v>91.68</v>
      </c>
      <c r="I89" s="83">
        <f>'Tab.e)'!L177+'Tab.e)'!L189+'Tab.e)'!L190</f>
        <v>27.75</v>
      </c>
      <c r="J89" s="83">
        <v>0</v>
      </c>
    </row>
    <row r="90" spans="1:20" x14ac:dyDescent="0.25">
      <c r="A90" s="173" t="s">
        <v>14</v>
      </c>
      <c r="B90" s="175">
        <v>6</v>
      </c>
      <c r="C90" s="175" t="s">
        <v>130</v>
      </c>
      <c r="D90" s="82" t="s">
        <v>135</v>
      </c>
      <c r="E90" s="83">
        <f>'Tab.e)'!H179+'Tab.e)'!H180+'Tab.e)'!H181+'Tab.e)'!H182+'Tab.e)'!H183+'Tab.e)'!H184+'Tab.e)'!H188</f>
        <v>4552.7</v>
      </c>
      <c r="F90" s="83">
        <f>'Tab.e)'!I179+'Tab.e)'!I180+'Tab.e)'!I181+'Tab.e)'!I182+'Tab.e)'!I183+'Tab.e)'!I184+'Tab.e)'!I188</f>
        <v>1737.79</v>
      </c>
      <c r="G90" s="83">
        <f>'Tab.e)'!J179+'Tab.e)'!J180+'Tab.e)'!J181+'Tab.e)'!J182+'Tab.e)'!J183+'Tab.e)'!J184+'Tab.e)'!J188</f>
        <v>977.51</v>
      </c>
      <c r="H90" s="84">
        <f>'Tab.e)'!K179+'Tab.e)'!K180+'Tab.e)'!K181+'Tab.e)'!K182+'Tab.e)'!K183+'Tab.e)'!K184+'Tab.e)'!K188</f>
        <v>0</v>
      </c>
      <c r="I90" s="84">
        <f>'Tab.e)'!L179+'Tab.e)'!L180+'Tab.e)'!L181+'Tab.e)'!L182+'Tab.e)'!L183+'Tab.e)'!L184+'Tab.e)'!L188</f>
        <v>1837.4</v>
      </c>
      <c r="J90" s="83">
        <v>0</v>
      </c>
      <c r="K90" s="4"/>
      <c r="Q90" s="4"/>
      <c r="R90" s="4"/>
      <c r="S90" s="4"/>
      <c r="T90" s="4"/>
    </row>
    <row r="91" spans="1:20" x14ac:dyDescent="0.25">
      <c r="A91" s="174"/>
      <c r="B91" s="176"/>
      <c r="C91" s="176"/>
      <c r="D91" s="82" t="s">
        <v>134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4"/>
      <c r="Q91" s="4"/>
      <c r="R91" s="4"/>
      <c r="S91" s="4"/>
      <c r="T91" s="4"/>
    </row>
    <row r="92" spans="1:20" x14ac:dyDescent="0.25">
      <c r="A92" s="10" t="s">
        <v>112</v>
      </c>
      <c r="B92" s="82">
        <v>4</v>
      </c>
      <c r="C92" s="82" t="s">
        <v>131</v>
      </c>
      <c r="D92" s="82" t="s">
        <v>133</v>
      </c>
      <c r="E92" s="83">
        <f>'Tab.e)'!H178</f>
        <v>535.78</v>
      </c>
      <c r="F92" s="83">
        <f>'Tab.e)'!I178</f>
        <v>291.47000000000003</v>
      </c>
      <c r="G92" s="83">
        <f>'Tab.e)'!J178</f>
        <v>163.95</v>
      </c>
      <c r="H92" s="83">
        <f>'Tab.e)'!K178</f>
        <v>40.18</v>
      </c>
      <c r="I92" s="83">
        <f>'Tab.e)'!L178</f>
        <v>40.18</v>
      </c>
      <c r="J92" s="83">
        <v>0</v>
      </c>
    </row>
    <row r="93" spans="1:20" x14ac:dyDescent="0.25">
      <c r="A93" s="113" t="s">
        <v>256</v>
      </c>
    </row>
    <row r="95" spans="1:20" x14ac:dyDescent="0.25">
      <c r="A95" s="183">
        <v>2023</v>
      </c>
      <c r="B95" s="183"/>
      <c r="C95" s="183"/>
      <c r="D95" s="183"/>
      <c r="E95" s="183"/>
      <c r="F95" s="183"/>
      <c r="G95" s="183"/>
      <c r="H95" s="183"/>
      <c r="I95" s="183"/>
      <c r="J95" s="183"/>
    </row>
    <row r="96" spans="1:20" ht="15" customHeight="1" x14ac:dyDescent="0.25">
      <c r="A96" s="177" t="s">
        <v>117</v>
      </c>
      <c r="B96" s="180" t="s">
        <v>196</v>
      </c>
      <c r="C96" s="180" t="s">
        <v>118</v>
      </c>
      <c r="D96" s="180" t="s">
        <v>119</v>
      </c>
      <c r="E96" s="182" t="s">
        <v>198</v>
      </c>
      <c r="F96" s="182"/>
      <c r="G96" s="182"/>
      <c r="H96" s="182"/>
      <c r="I96" s="182"/>
      <c r="J96" s="186" t="s">
        <v>121</v>
      </c>
    </row>
    <row r="97" spans="1:10" ht="15" customHeight="1" x14ac:dyDescent="0.25">
      <c r="A97" s="178"/>
      <c r="B97" s="181"/>
      <c r="C97" s="181"/>
      <c r="D97" s="181"/>
      <c r="E97" s="171" t="s">
        <v>108</v>
      </c>
      <c r="F97" s="171" t="s">
        <v>109</v>
      </c>
      <c r="G97" s="171"/>
      <c r="H97" s="171" t="s">
        <v>122</v>
      </c>
      <c r="I97" s="171"/>
      <c r="J97" s="186"/>
    </row>
    <row r="98" spans="1:10" x14ac:dyDescent="0.25">
      <c r="A98" s="178"/>
      <c r="B98" s="181"/>
      <c r="C98" s="181"/>
      <c r="D98" s="181"/>
      <c r="E98" s="171"/>
      <c r="F98" s="171"/>
      <c r="G98" s="171"/>
      <c r="H98" s="171"/>
      <c r="I98" s="171"/>
      <c r="J98" s="186"/>
    </row>
    <row r="99" spans="1:10" ht="36" x14ac:dyDescent="0.25">
      <c r="A99" s="179"/>
      <c r="B99" s="181"/>
      <c r="C99" s="181"/>
      <c r="D99" s="181"/>
      <c r="E99" s="172"/>
      <c r="F99" s="85" t="s">
        <v>191</v>
      </c>
      <c r="G99" s="86" t="s">
        <v>192</v>
      </c>
      <c r="H99" s="85" t="s">
        <v>193</v>
      </c>
      <c r="I99" s="85" t="s">
        <v>194</v>
      </c>
      <c r="J99" s="187"/>
    </row>
    <row r="100" spans="1:10" x14ac:dyDescent="0.25">
      <c r="A100" s="10" t="s">
        <v>123</v>
      </c>
      <c r="B100" s="82">
        <v>4</v>
      </c>
      <c r="C100" s="82" t="s">
        <v>128</v>
      </c>
      <c r="D100" s="82" t="s">
        <v>131</v>
      </c>
      <c r="E100" s="83">
        <f>'Tab.e)'!H198+'Tab.e)'!H199+'Tab.e)'!H200+'Tab.e)'!H209+'Tab.e)'!H210</f>
        <v>894.7</v>
      </c>
      <c r="F100" s="83">
        <f>'Tab.e)'!I198+'Tab.e)'!I199+'Tab.e)'!I200+'Tab.e)'!I209+'Tab.e)'!I210</f>
        <v>850</v>
      </c>
      <c r="G100" s="83">
        <f>'Tab.e)'!J198+'Tab.e)'!J199+'Tab.e)'!J200+'Tab.e)'!J209+'Tab.e)'!J210</f>
        <v>0</v>
      </c>
      <c r="H100" s="83">
        <f>'Tab.e)'!K198+'Tab.e)'!K199+'Tab.e)'!K200+'Tab.e)'!K209+'Tab.e)'!K210</f>
        <v>44.7</v>
      </c>
      <c r="I100" s="83">
        <f>'Tab.e)'!L198+'Tab.e)'!L199+'Tab.e)'!L200+'Tab.e)'!L209+'Tab.e)'!L210</f>
        <v>0</v>
      </c>
      <c r="J100" s="83">
        <f>'Tab.e)'!M198+'Tab.e)'!M199+'Tab.e)'!M200+'Tab.e)'!M209+'Tab.e)'!M210</f>
        <v>0</v>
      </c>
    </row>
    <row r="101" spans="1:10" x14ac:dyDescent="0.25">
      <c r="A101" s="10" t="s">
        <v>124</v>
      </c>
      <c r="B101" s="82" t="s">
        <v>127</v>
      </c>
      <c r="C101" s="82" t="s">
        <v>129</v>
      </c>
      <c r="D101" s="82" t="s">
        <v>132</v>
      </c>
      <c r="E101" s="83">
        <f>'Tab.e)'!H201+'Tab.e)'!H213+'Tab.e)'!H214</f>
        <v>1509</v>
      </c>
      <c r="F101" s="83">
        <f>'Tab.e)'!I201+'Tab.e)'!I213+'Tab.e)'!I214</f>
        <v>1282.6500000000001</v>
      </c>
      <c r="G101" s="83">
        <f>'Tab.e)'!J201+'Tab.e)'!J213+'Tab.e)'!J214</f>
        <v>141.35</v>
      </c>
      <c r="H101" s="83">
        <f>'Tab.e)'!K201+'Tab.e)'!K213+'Tab.e)'!K214</f>
        <v>75</v>
      </c>
      <c r="I101" s="83">
        <f>'Tab.e)'!L201+'Tab.e)'!L213+'Tab.e)'!L214</f>
        <v>10</v>
      </c>
      <c r="J101" s="83">
        <v>0</v>
      </c>
    </row>
    <row r="102" spans="1:10" x14ac:dyDescent="0.25">
      <c r="A102" s="173" t="s">
        <v>14</v>
      </c>
      <c r="B102" s="175">
        <v>6</v>
      </c>
      <c r="C102" s="175" t="s">
        <v>130</v>
      </c>
      <c r="D102" s="82" t="s">
        <v>135</v>
      </c>
      <c r="E102" s="83">
        <f>'Tab.e)'!H203+'Tab.e)'!H204+'Tab.e)'!H205+'Tab.e)'!H206+'Tab.e)'!H207+'Tab.e)'!H208+'Tab.e)'!H211+'Tab.e)'!H212</f>
        <v>0</v>
      </c>
      <c r="F102" s="83">
        <f>'Tab.e)'!I203+'Tab.e)'!I204+'Tab.e)'!I205+'Tab.e)'!I206+'Tab.e)'!I207+'Tab.e)'!I208+'Tab.e)'!I211+'Tab.e)'!I212</f>
        <v>0</v>
      </c>
      <c r="G102" s="83">
        <f>'Tab.e)'!J203+'Tab.e)'!J204+'Tab.e)'!J205+'Tab.e)'!J206+'Tab.e)'!J207+'Tab.e)'!J208+'Tab.e)'!J211+'Tab.e)'!J212</f>
        <v>0</v>
      </c>
      <c r="H102" s="83">
        <f>'Tab.e)'!K203+'Tab.e)'!K204+'Tab.e)'!K205+'Tab.e)'!K206+'Tab.e)'!K207+'Tab.e)'!K208+'Tab.e)'!K211+'Tab.e)'!K212</f>
        <v>0</v>
      </c>
      <c r="I102" s="83">
        <f>'Tab.e)'!L203+'Tab.e)'!L204+'Tab.e)'!L205+'Tab.e)'!L206+'Tab.e)'!L207+'Tab.e)'!L208+'Tab.e)'!L211+'Tab.e)'!L212</f>
        <v>0</v>
      </c>
      <c r="J102" s="83">
        <v>0</v>
      </c>
    </row>
    <row r="103" spans="1:10" x14ac:dyDescent="0.25">
      <c r="A103" s="174"/>
      <c r="B103" s="176"/>
      <c r="C103" s="176"/>
      <c r="D103" s="82" t="s">
        <v>134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</row>
    <row r="104" spans="1:10" x14ac:dyDescent="0.25">
      <c r="A104" s="10" t="s">
        <v>112</v>
      </c>
      <c r="B104" s="82">
        <v>4</v>
      </c>
      <c r="C104" s="82" t="s">
        <v>131</v>
      </c>
      <c r="D104" s="82" t="s">
        <v>133</v>
      </c>
      <c r="E104" s="83">
        <f>'Tab.e)'!H202</f>
        <v>428.62666666666672</v>
      </c>
      <c r="F104" s="83">
        <f>'Tab.e)'!I202</f>
        <v>233.17333333333332</v>
      </c>
      <c r="G104" s="83">
        <f>'Tab.e)'!J202</f>
        <v>131.16</v>
      </c>
      <c r="H104" s="83">
        <f>'Tab.e)'!K202</f>
        <v>32.146666666666668</v>
      </c>
      <c r="I104" s="83">
        <f>'Tab.e)'!L202</f>
        <v>32.146666666666668</v>
      </c>
      <c r="J104" s="83">
        <v>0</v>
      </c>
    </row>
    <row r="105" spans="1:10" x14ac:dyDescent="0.25">
      <c r="A105" s="113" t="s">
        <v>256</v>
      </c>
    </row>
  </sheetData>
  <mergeCells count="116">
    <mergeCell ref="A9:A10"/>
    <mergeCell ref="B9:B10"/>
    <mergeCell ref="C9:C10"/>
    <mergeCell ref="A43:A44"/>
    <mergeCell ref="B43:B44"/>
    <mergeCell ref="C43:C44"/>
    <mergeCell ref="A32:A33"/>
    <mergeCell ref="B32:B33"/>
    <mergeCell ref="C32:C33"/>
    <mergeCell ref="A14:J14"/>
    <mergeCell ref="A25:J25"/>
    <mergeCell ref="A36:J36"/>
    <mergeCell ref="J15:J18"/>
    <mergeCell ref="E16:E18"/>
    <mergeCell ref="F16:G17"/>
    <mergeCell ref="H16:I17"/>
    <mergeCell ref="A26:A29"/>
    <mergeCell ref="B26:B29"/>
    <mergeCell ref="C26:C29"/>
    <mergeCell ref="A15:A18"/>
    <mergeCell ref="B15:B18"/>
    <mergeCell ref="C15:C18"/>
    <mergeCell ref="D15:D18"/>
    <mergeCell ref="E15:I15"/>
    <mergeCell ref="A54:A55"/>
    <mergeCell ref="B54:B55"/>
    <mergeCell ref="C54:C55"/>
    <mergeCell ref="A102:A103"/>
    <mergeCell ref="B102:B103"/>
    <mergeCell ref="C102:C103"/>
    <mergeCell ref="A90:A91"/>
    <mergeCell ref="B90:B91"/>
    <mergeCell ref="C90:C91"/>
    <mergeCell ref="A59:J59"/>
    <mergeCell ref="A71:J71"/>
    <mergeCell ref="A83:J83"/>
    <mergeCell ref="A95:J95"/>
    <mergeCell ref="J96:J99"/>
    <mergeCell ref="E97:E99"/>
    <mergeCell ref="F97:G98"/>
    <mergeCell ref="H97:I98"/>
    <mergeCell ref="J84:J87"/>
    <mergeCell ref="H73:I74"/>
    <mergeCell ref="A84:A87"/>
    <mergeCell ref="B84:B87"/>
    <mergeCell ref="C84:C87"/>
    <mergeCell ref="D84:D87"/>
    <mergeCell ref="E84:I84"/>
    <mergeCell ref="J3:J6"/>
    <mergeCell ref="E4:E6"/>
    <mergeCell ref="F4:G5"/>
    <mergeCell ref="H4:I5"/>
    <mergeCell ref="A3:A6"/>
    <mergeCell ref="B3:B6"/>
    <mergeCell ref="C3:C6"/>
    <mergeCell ref="D3:D6"/>
    <mergeCell ref="E3:I3"/>
    <mergeCell ref="D26:D29"/>
    <mergeCell ref="E26:I26"/>
    <mergeCell ref="J26:J29"/>
    <mergeCell ref="E27:E29"/>
    <mergeCell ref="A21:A22"/>
    <mergeCell ref="B21:B22"/>
    <mergeCell ref="C21:C22"/>
    <mergeCell ref="J48:J51"/>
    <mergeCell ref="E49:E51"/>
    <mergeCell ref="F49:G50"/>
    <mergeCell ref="H49:I50"/>
    <mergeCell ref="J37:J40"/>
    <mergeCell ref="F27:G28"/>
    <mergeCell ref="H27:I28"/>
    <mergeCell ref="A37:A40"/>
    <mergeCell ref="B37:B40"/>
    <mergeCell ref="C37:C40"/>
    <mergeCell ref="D37:D40"/>
    <mergeCell ref="E37:I37"/>
    <mergeCell ref="E38:E40"/>
    <mergeCell ref="F38:G39"/>
    <mergeCell ref="H38:I39"/>
    <mergeCell ref="A48:A51"/>
    <mergeCell ref="B48:B51"/>
    <mergeCell ref="C48:C51"/>
    <mergeCell ref="D48:D51"/>
    <mergeCell ref="E48:I48"/>
    <mergeCell ref="A47:J47"/>
    <mergeCell ref="J60:J63"/>
    <mergeCell ref="E61:E63"/>
    <mergeCell ref="F61:G62"/>
    <mergeCell ref="H61:I62"/>
    <mergeCell ref="A72:A75"/>
    <mergeCell ref="B72:B75"/>
    <mergeCell ref="C72:C75"/>
    <mergeCell ref="A60:A63"/>
    <mergeCell ref="B60:B63"/>
    <mergeCell ref="C60:C63"/>
    <mergeCell ref="D60:D63"/>
    <mergeCell ref="E60:I60"/>
    <mergeCell ref="D72:D75"/>
    <mergeCell ref="E72:I72"/>
    <mergeCell ref="J72:J75"/>
    <mergeCell ref="E73:E75"/>
    <mergeCell ref="A66:A67"/>
    <mergeCell ref="B66:B67"/>
    <mergeCell ref="C66:C67"/>
    <mergeCell ref="F73:G74"/>
    <mergeCell ref="E85:E87"/>
    <mergeCell ref="F85:G86"/>
    <mergeCell ref="H85:I86"/>
    <mergeCell ref="A78:A79"/>
    <mergeCell ref="B78:B79"/>
    <mergeCell ref="C78:C79"/>
    <mergeCell ref="A96:A99"/>
    <mergeCell ref="B96:B99"/>
    <mergeCell ref="C96:C99"/>
    <mergeCell ref="D96:D99"/>
    <mergeCell ref="E96:I96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C17" sqref="C17"/>
    </sheetView>
  </sheetViews>
  <sheetFormatPr defaultRowHeight="12.75" x14ac:dyDescent="0.2"/>
  <cols>
    <col min="1" max="1" width="9.140625" style="11"/>
    <col min="2" max="5" width="14.7109375" style="11" customWidth="1"/>
    <col min="6" max="16384" width="9.140625" style="11"/>
  </cols>
  <sheetData>
    <row r="1" spans="1:12" ht="15" x14ac:dyDescent="0.25">
      <c r="A1" s="1" t="s">
        <v>168</v>
      </c>
    </row>
    <row r="2" spans="1:12" ht="15" x14ac:dyDescent="0.25">
      <c r="A2" s="1"/>
    </row>
    <row r="3" spans="1:12" ht="15" x14ac:dyDescent="0.25">
      <c r="A3" s="193" t="s">
        <v>169</v>
      </c>
      <c r="B3" s="193"/>
      <c r="C3" s="193"/>
      <c r="D3" s="193"/>
      <c r="E3" s="193"/>
    </row>
    <row r="4" spans="1:12" ht="38.25" x14ac:dyDescent="0.2">
      <c r="A4" s="12" t="s">
        <v>155</v>
      </c>
      <c r="B4" s="12" t="s">
        <v>4</v>
      </c>
      <c r="C4" s="12" t="s">
        <v>156</v>
      </c>
      <c r="D4" s="12" t="s">
        <v>157</v>
      </c>
      <c r="E4" s="12" t="s">
        <v>158</v>
      </c>
    </row>
    <row r="5" spans="1:12" x14ac:dyDescent="0.2">
      <c r="A5" s="192" t="s">
        <v>159</v>
      </c>
      <c r="B5" s="13" t="s">
        <v>160</v>
      </c>
      <c r="C5" s="16">
        <f>'Tab.f)'!F7</f>
        <v>27412</v>
      </c>
      <c r="D5" s="17">
        <v>0</v>
      </c>
      <c r="E5" s="16">
        <f>SUM(C5:D5)</f>
        <v>27412</v>
      </c>
      <c r="G5" s="18"/>
      <c r="H5" s="18"/>
      <c r="I5" s="18"/>
      <c r="J5" s="18"/>
      <c r="K5" s="18"/>
      <c r="L5" s="18"/>
    </row>
    <row r="6" spans="1:12" x14ac:dyDescent="0.2">
      <c r="A6" s="192"/>
      <c r="B6" s="13" t="s">
        <v>112</v>
      </c>
      <c r="C6" s="16">
        <f>'Tab.f)'!F11</f>
        <v>1399.0533333333335</v>
      </c>
      <c r="D6" s="17">
        <f>'Tab.f)'!G11</f>
        <v>786.95999999999992</v>
      </c>
      <c r="E6" s="16">
        <f>SUM(C6:D6)</f>
        <v>2186.0133333333333</v>
      </c>
      <c r="G6" s="18"/>
      <c r="H6" s="18"/>
      <c r="I6" s="18"/>
      <c r="J6" s="18"/>
      <c r="K6" s="18"/>
      <c r="L6" s="18"/>
    </row>
    <row r="7" spans="1:12" x14ac:dyDescent="0.2">
      <c r="A7" s="192"/>
      <c r="B7" s="15" t="s">
        <v>161</v>
      </c>
      <c r="C7" s="27">
        <f>SUM(C5:C6)</f>
        <v>28811.053333333333</v>
      </c>
      <c r="D7" s="27">
        <f>SUM(D5:D6)</f>
        <v>786.95999999999992</v>
      </c>
      <c r="E7" s="27">
        <f>SUM(E5:E6)</f>
        <v>29598.013333333332</v>
      </c>
      <c r="G7" s="18"/>
      <c r="H7" s="18"/>
      <c r="I7" s="18"/>
      <c r="J7" s="18"/>
      <c r="K7" s="18"/>
      <c r="L7" s="18"/>
    </row>
    <row r="8" spans="1:12" x14ac:dyDescent="0.2">
      <c r="A8" s="192" t="s">
        <v>162</v>
      </c>
      <c r="B8" s="13" t="s">
        <v>163</v>
      </c>
      <c r="C8" s="16">
        <f>'Tab.f)'!F8</f>
        <v>8773.6999999999989</v>
      </c>
      <c r="D8" s="16">
        <f>'Tab.f)'!G8</f>
        <v>955.57999999999993</v>
      </c>
      <c r="E8" s="16">
        <f>SUM(C8:D8)</f>
        <v>9729.2799999999988</v>
      </c>
      <c r="G8" s="18"/>
      <c r="H8" s="18"/>
      <c r="I8" s="18"/>
      <c r="J8" s="18"/>
      <c r="K8" s="18"/>
      <c r="L8" s="18"/>
    </row>
    <row r="9" spans="1:12" x14ac:dyDescent="0.2">
      <c r="A9" s="192"/>
      <c r="B9" s="15" t="s">
        <v>164</v>
      </c>
      <c r="C9" s="27">
        <f>SUM(C8)</f>
        <v>8773.6999999999989</v>
      </c>
      <c r="D9" s="27">
        <f>SUM(D8)</f>
        <v>955.57999999999993</v>
      </c>
      <c r="E9" s="27">
        <f>SUM(E8)</f>
        <v>9729.2799999999988</v>
      </c>
      <c r="G9" s="18"/>
      <c r="H9" s="18"/>
      <c r="I9" s="18"/>
      <c r="J9" s="18"/>
      <c r="K9" s="18"/>
      <c r="L9" s="18"/>
    </row>
    <row r="10" spans="1:12" x14ac:dyDescent="0.2">
      <c r="A10" s="192" t="s">
        <v>165</v>
      </c>
      <c r="B10" s="13" t="s">
        <v>166</v>
      </c>
      <c r="C10" s="16">
        <f>'Tab.f)'!F9+'Tab.f)'!F10</f>
        <v>9791.8200000000015</v>
      </c>
      <c r="D10" s="16">
        <f>'Tab.f)'!G9+'Tab.f)'!G10</f>
        <v>5507.9</v>
      </c>
      <c r="E10" s="16">
        <f>SUM(C10:D10)</f>
        <v>15299.720000000001</v>
      </c>
      <c r="F10" s="103"/>
      <c r="G10" s="103"/>
      <c r="H10" s="18"/>
      <c r="I10" s="18"/>
      <c r="J10" s="18"/>
      <c r="K10" s="18"/>
      <c r="L10" s="18"/>
    </row>
    <row r="11" spans="1:12" x14ac:dyDescent="0.2">
      <c r="A11" s="192"/>
      <c r="B11" s="15" t="s">
        <v>236</v>
      </c>
      <c r="C11" s="27">
        <f>SUM(C10)</f>
        <v>9791.8200000000015</v>
      </c>
      <c r="D11" s="27">
        <f>SUM(D10)</f>
        <v>5507.9</v>
      </c>
      <c r="E11" s="27">
        <f>SUM(E10)</f>
        <v>15299.720000000001</v>
      </c>
      <c r="F11" s="103"/>
      <c r="G11" s="103"/>
      <c r="H11" s="18"/>
      <c r="I11" s="18"/>
      <c r="J11" s="18"/>
      <c r="K11" s="18"/>
      <c r="L11" s="18"/>
    </row>
    <row r="12" spans="1:12" x14ac:dyDescent="0.2">
      <c r="A12" s="14" t="s">
        <v>167</v>
      </c>
      <c r="B12" s="15" t="s">
        <v>167</v>
      </c>
      <c r="C12" s="27">
        <f>C11+C9+C7</f>
        <v>47376.573333333334</v>
      </c>
      <c r="D12" s="27">
        <f t="shared" ref="D12" si="0">D11+D9+D7</f>
        <v>7250.44</v>
      </c>
      <c r="E12" s="27">
        <f t="shared" ref="E12" si="1">E11+E9+E7</f>
        <v>54627.013333333336</v>
      </c>
      <c r="G12" s="18"/>
      <c r="H12" s="18"/>
      <c r="I12" s="18"/>
      <c r="J12" s="18"/>
      <c r="K12" s="18"/>
      <c r="L12" s="18"/>
    </row>
    <row r="15" spans="1:12" ht="15" x14ac:dyDescent="0.25">
      <c r="A15" s="193" t="s">
        <v>170</v>
      </c>
      <c r="B15" s="193"/>
      <c r="C15" s="193"/>
      <c r="D15" s="193"/>
      <c r="E15" s="193"/>
    </row>
    <row r="16" spans="1:12" ht="38.25" x14ac:dyDescent="0.2">
      <c r="A16" s="12" t="s">
        <v>155</v>
      </c>
      <c r="B16" s="12" t="s">
        <v>4</v>
      </c>
      <c r="C16" s="12" t="s">
        <v>156</v>
      </c>
      <c r="D16" s="12" t="s">
        <v>157</v>
      </c>
      <c r="E16" s="12" t="s">
        <v>158</v>
      </c>
    </row>
    <row r="17" spans="1:5" x14ac:dyDescent="0.2">
      <c r="A17" s="192" t="s">
        <v>159</v>
      </c>
      <c r="B17" s="13" t="s">
        <v>160</v>
      </c>
      <c r="C17" s="17">
        <v>0</v>
      </c>
      <c r="D17" s="17">
        <v>0</v>
      </c>
      <c r="E17" s="17">
        <v>0</v>
      </c>
    </row>
    <row r="18" spans="1:5" x14ac:dyDescent="0.2">
      <c r="A18" s="192"/>
      <c r="B18" s="13" t="s">
        <v>112</v>
      </c>
      <c r="C18" s="17">
        <v>0</v>
      </c>
      <c r="D18" s="17">
        <v>0</v>
      </c>
      <c r="E18" s="17">
        <v>0</v>
      </c>
    </row>
    <row r="19" spans="1:5" x14ac:dyDescent="0.2">
      <c r="A19" s="192"/>
      <c r="B19" s="15" t="s">
        <v>161</v>
      </c>
      <c r="C19" s="27">
        <f>SUM(C17:C18)</f>
        <v>0</v>
      </c>
      <c r="D19" s="27">
        <f>SUM(D17:D18)</f>
        <v>0</v>
      </c>
      <c r="E19" s="27">
        <f>SUM(E17:E18)</f>
        <v>0</v>
      </c>
    </row>
    <row r="20" spans="1:5" x14ac:dyDescent="0.2">
      <c r="A20" s="192" t="s">
        <v>162</v>
      </c>
      <c r="B20" s="13" t="s">
        <v>163</v>
      </c>
      <c r="C20" s="17">
        <v>0</v>
      </c>
      <c r="D20" s="17">
        <v>0</v>
      </c>
      <c r="E20" s="17">
        <v>0</v>
      </c>
    </row>
    <row r="21" spans="1:5" x14ac:dyDescent="0.2">
      <c r="A21" s="192"/>
      <c r="B21" s="15" t="s">
        <v>164</v>
      </c>
      <c r="C21" s="27">
        <f>SUM(C20)</f>
        <v>0</v>
      </c>
      <c r="D21" s="27">
        <f>SUM(D20)</f>
        <v>0</v>
      </c>
      <c r="E21" s="27">
        <f>SUM(E20)</f>
        <v>0</v>
      </c>
    </row>
    <row r="22" spans="1:5" x14ac:dyDescent="0.2">
      <c r="A22" s="192" t="s">
        <v>165</v>
      </c>
      <c r="B22" s="13" t="s">
        <v>166</v>
      </c>
      <c r="C22" s="17">
        <v>0</v>
      </c>
      <c r="D22" s="17">
        <v>0</v>
      </c>
      <c r="E22" s="17">
        <v>0</v>
      </c>
    </row>
    <row r="23" spans="1:5" x14ac:dyDescent="0.2">
      <c r="A23" s="192"/>
      <c r="B23" s="15" t="s">
        <v>236</v>
      </c>
      <c r="C23" s="27">
        <f>SUM(C22)</f>
        <v>0</v>
      </c>
      <c r="D23" s="27">
        <f>SUM(D22)</f>
        <v>0</v>
      </c>
      <c r="E23" s="27">
        <f>SUM(E22)</f>
        <v>0</v>
      </c>
    </row>
    <row r="24" spans="1:5" x14ac:dyDescent="0.2">
      <c r="A24" s="14" t="s">
        <v>167</v>
      </c>
      <c r="B24" s="15" t="s">
        <v>167</v>
      </c>
      <c r="C24" s="27">
        <f>C23+C21+C19</f>
        <v>0</v>
      </c>
      <c r="D24" s="27">
        <f t="shared" ref="D24:E24" si="2">D23+D21+D19</f>
        <v>0</v>
      </c>
      <c r="E24" s="27">
        <f t="shared" si="2"/>
        <v>0</v>
      </c>
    </row>
    <row r="27" spans="1:5" ht="15" x14ac:dyDescent="0.25">
      <c r="A27" s="193" t="s">
        <v>171</v>
      </c>
      <c r="B27" s="193"/>
      <c r="C27" s="193"/>
      <c r="D27" s="193"/>
      <c r="E27" s="193"/>
    </row>
    <row r="28" spans="1:5" ht="38.25" x14ac:dyDescent="0.2">
      <c r="A28" s="12" t="s">
        <v>155</v>
      </c>
      <c r="B28" s="12" t="s">
        <v>4</v>
      </c>
      <c r="C28" s="12" t="s">
        <v>156</v>
      </c>
      <c r="D28" s="12" t="s">
        <v>157</v>
      </c>
      <c r="E28" s="12" t="s">
        <v>158</v>
      </c>
    </row>
    <row r="29" spans="1:5" x14ac:dyDescent="0.2">
      <c r="A29" s="192" t="s">
        <v>159</v>
      </c>
      <c r="B29" s="13" t="s">
        <v>160</v>
      </c>
      <c r="C29" s="17">
        <v>0</v>
      </c>
      <c r="D29" s="17">
        <v>0</v>
      </c>
      <c r="E29" s="17">
        <v>0</v>
      </c>
    </row>
    <row r="30" spans="1:5" x14ac:dyDescent="0.2">
      <c r="A30" s="192"/>
      <c r="B30" s="13" t="s">
        <v>112</v>
      </c>
      <c r="C30" s="17">
        <v>0</v>
      </c>
      <c r="D30" s="17">
        <v>0</v>
      </c>
      <c r="E30" s="17">
        <v>0</v>
      </c>
    </row>
    <row r="31" spans="1:5" x14ac:dyDescent="0.2">
      <c r="A31" s="192"/>
      <c r="B31" s="15" t="s">
        <v>161</v>
      </c>
      <c r="C31" s="27">
        <f>SUM(C29:C30)</f>
        <v>0</v>
      </c>
      <c r="D31" s="27">
        <f>SUM(D29:D30)</f>
        <v>0</v>
      </c>
      <c r="E31" s="27">
        <f>SUM(E29:E30)</f>
        <v>0</v>
      </c>
    </row>
    <row r="32" spans="1:5" x14ac:dyDescent="0.2">
      <c r="A32" s="192" t="s">
        <v>162</v>
      </c>
      <c r="B32" s="13" t="s">
        <v>163</v>
      </c>
      <c r="C32" s="17">
        <v>0</v>
      </c>
      <c r="D32" s="17">
        <v>0</v>
      </c>
      <c r="E32" s="13"/>
    </row>
    <row r="33" spans="1:7" x14ac:dyDescent="0.2">
      <c r="A33" s="192"/>
      <c r="B33" s="15" t="s">
        <v>164</v>
      </c>
      <c r="C33" s="27">
        <f>SUM(C32)</f>
        <v>0</v>
      </c>
      <c r="D33" s="27">
        <f>SUM(D32)</f>
        <v>0</v>
      </c>
      <c r="E33" s="27">
        <f>SUM(E32)</f>
        <v>0</v>
      </c>
    </row>
    <row r="34" spans="1:7" x14ac:dyDescent="0.2">
      <c r="A34" s="192" t="s">
        <v>165</v>
      </c>
      <c r="B34" s="13" t="s">
        <v>166</v>
      </c>
      <c r="C34" s="17">
        <v>0</v>
      </c>
      <c r="D34" s="17">
        <v>0</v>
      </c>
      <c r="E34" s="17">
        <v>0</v>
      </c>
    </row>
    <row r="35" spans="1:7" x14ac:dyDescent="0.2">
      <c r="A35" s="192"/>
      <c r="B35" s="15" t="s">
        <v>236</v>
      </c>
      <c r="C35" s="27">
        <f>SUM(C34)</f>
        <v>0</v>
      </c>
      <c r="D35" s="27">
        <f>SUM(D34)</f>
        <v>0</v>
      </c>
      <c r="E35" s="27">
        <f>SUM(E34)</f>
        <v>0</v>
      </c>
    </row>
    <row r="36" spans="1:7" x14ac:dyDescent="0.2">
      <c r="A36" s="14" t="s">
        <v>167</v>
      </c>
      <c r="B36" s="15" t="s">
        <v>167</v>
      </c>
      <c r="C36" s="27">
        <f>C35+C33+C31</f>
        <v>0</v>
      </c>
      <c r="D36" s="27">
        <f t="shared" ref="D36" si="3">D35+D33+D31</f>
        <v>0</v>
      </c>
      <c r="E36" s="27">
        <f t="shared" ref="E36" si="4">E35+E33+E31</f>
        <v>0</v>
      </c>
    </row>
    <row r="39" spans="1:7" ht="15" x14ac:dyDescent="0.25">
      <c r="A39" s="193" t="s">
        <v>172</v>
      </c>
      <c r="B39" s="193"/>
      <c r="C39" s="193"/>
      <c r="D39" s="193"/>
      <c r="E39" s="193"/>
    </row>
    <row r="40" spans="1:7" ht="38.25" x14ac:dyDescent="0.2">
      <c r="A40" s="12" t="s">
        <v>155</v>
      </c>
      <c r="B40" s="12" t="s">
        <v>4</v>
      </c>
      <c r="C40" s="12" t="s">
        <v>156</v>
      </c>
      <c r="D40" s="12" t="s">
        <v>157</v>
      </c>
      <c r="E40" s="12" t="s">
        <v>158</v>
      </c>
    </row>
    <row r="41" spans="1:7" x14ac:dyDescent="0.2">
      <c r="A41" s="192" t="s">
        <v>159</v>
      </c>
      <c r="B41" s="13" t="s">
        <v>160</v>
      </c>
      <c r="C41" s="17">
        <f>'Tab.f)'!F41</f>
        <v>7920</v>
      </c>
      <c r="D41" s="17">
        <v>0</v>
      </c>
      <c r="E41" s="16">
        <f t="shared" ref="E41:E42" si="5">SUM(C41:D41)</f>
        <v>7920</v>
      </c>
    </row>
    <row r="42" spans="1:7" x14ac:dyDescent="0.2">
      <c r="A42" s="192"/>
      <c r="B42" s="13" t="s">
        <v>112</v>
      </c>
      <c r="C42" s="17">
        <v>0</v>
      </c>
      <c r="D42" s="17">
        <v>0</v>
      </c>
      <c r="E42" s="16">
        <f t="shared" si="5"/>
        <v>0</v>
      </c>
    </row>
    <row r="43" spans="1:7" x14ac:dyDescent="0.2">
      <c r="A43" s="192"/>
      <c r="B43" s="15" t="s">
        <v>161</v>
      </c>
      <c r="C43" s="27">
        <f>SUM(C41:C42)</f>
        <v>7920</v>
      </c>
      <c r="D43" s="27">
        <f>SUM(D41:D42)</f>
        <v>0</v>
      </c>
      <c r="E43" s="27">
        <f>SUM(E41:E42)</f>
        <v>7920</v>
      </c>
    </row>
    <row r="44" spans="1:7" x14ac:dyDescent="0.2">
      <c r="A44" s="192" t="s">
        <v>162</v>
      </c>
      <c r="B44" s="13" t="s">
        <v>163</v>
      </c>
      <c r="C44" s="17">
        <f>'Tab.f)'!F42</f>
        <v>473.45</v>
      </c>
      <c r="D44" s="17">
        <f>'Tab.f)'!G42</f>
        <v>53.55</v>
      </c>
      <c r="E44" s="16">
        <f>SUM(C44:D44)</f>
        <v>527</v>
      </c>
    </row>
    <row r="45" spans="1:7" x14ac:dyDescent="0.2">
      <c r="A45" s="192"/>
      <c r="B45" s="15" t="s">
        <v>164</v>
      </c>
      <c r="C45" s="27">
        <f>SUM(C44)</f>
        <v>473.45</v>
      </c>
      <c r="D45" s="27">
        <f>SUM(D44)</f>
        <v>53.55</v>
      </c>
      <c r="E45" s="27">
        <f>SUM(E44)</f>
        <v>527</v>
      </c>
    </row>
    <row r="46" spans="1:7" x14ac:dyDescent="0.2">
      <c r="A46" s="192" t="s">
        <v>165</v>
      </c>
      <c r="B46" s="13" t="s">
        <v>166</v>
      </c>
      <c r="C46" s="16">
        <f>'Tab.f)'!F43+'Tab.f)'!F44</f>
        <v>5052.93</v>
      </c>
      <c r="D46" s="16">
        <f>'Tab.f)'!G43+'Tab.f)'!G44</f>
        <v>2842.2599999999998</v>
      </c>
      <c r="E46" s="16">
        <f>SUM(C46:D46)</f>
        <v>7895.1900000000005</v>
      </c>
      <c r="F46" s="103"/>
      <c r="G46" s="103"/>
    </row>
    <row r="47" spans="1:7" x14ac:dyDescent="0.2">
      <c r="A47" s="192"/>
      <c r="B47" s="15" t="s">
        <v>236</v>
      </c>
      <c r="C47" s="27">
        <f>SUM(C46)</f>
        <v>5052.93</v>
      </c>
      <c r="D47" s="27">
        <f>SUM(D46)</f>
        <v>2842.2599999999998</v>
      </c>
      <c r="E47" s="27">
        <f>SUM(E46)</f>
        <v>7895.1900000000005</v>
      </c>
      <c r="F47" s="103"/>
      <c r="G47" s="103"/>
    </row>
    <row r="48" spans="1:7" x14ac:dyDescent="0.2">
      <c r="A48" s="14" t="s">
        <v>167</v>
      </c>
      <c r="B48" s="15" t="s">
        <v>167</v>
      </c>
      <c r="C48" s="27">
        <f>C47+C45+C43</f>
        <v>13446.380000000001</v>
      </c>
      <c r="D48" s="27">
        <f t="shared" ref="D48" si="6">D47+D45+D43</f>
        <v>2895.81</v>
      </c>
      <c r="E48" s="27">
        <f t="shared" ref="E48" si="7">E47+E45+E43</f>
        <v>16342.19</v>
      </c>
    </row>
    <row r="51" spans="1:7" ht="15" x14ac:dyDescent="0.25">
      <c r="A51" s="193" t="s">
        <v>173</v>
      </c>
      <c r="B51" s="193"/>
      <c r="C51" s="193"/>
      <c r="D51" s="193"/>
      <c r="E51" s="193"/>
    </row>
    <row r="52" spans="1:7" ht="38.25" x14ac:dyDescent="0.2">
      <c r="A52" s="12" t="s">
        <v>155</v>
      </c>
      <c r="B52" s="12" t="s">
        <v>4</v>
      </c>
      <c r="C52" s="12" t="s">
        <v>156</v>
      </c>
      <c r="D52" s="12" t="s">
        <v>157</v>
      </c>
      <c r="E52" s="12" t="s">
        <v>158</v>
      </c>
    </row>
    <row r="53" spans="1:7" x14ac:dyDescent="0.2">
      <c r="A53" s="192" t="s">
        <v>159</v>
      </c>
      <c r="B53" s="13" t="s">
        <v>160</v>
      </c>
      <c r="C53" s="17">
        <f>'Tab.f)'!F52</f>
        <v>4475</v>
      </c>
      <c r="D53" s="17">
        <v>0</v>
      </c>
      <c r="E53" s="16">
        <f t="shared" ref="E53:E54" si="8">SUM(C53:D53)</f>
        <v>4475</v>
      </c>
    </row>
    <row r="54" spans="1:7" x14ac:dyDescent="0.2">
      <c r="A54" s="192"/>
      <c r="B54" s="13" t="s">
        <v>112</v>
      </c>
      <c r="C54" s="17">
        <f>'Tab.f)'!F56</f>
        <v>291.47000000000003</v>
      </c>
      <c r="D54" s="17">
        <f>'Tab.f)'!G56</f>
        <v>163.95</v>
      </c>
      <c r="E54" s="16">
        <f t="shared" si="8"/>
        <v>455.42</v>
      </c>
    </row>
    <row r="55" spans="1:7" x14ac:dyDescent="0.2">
      <c r="A55" s="192"/>
      <c r="B55" s="15" t="s">
        <v>161</v>
      </c>
      <c r="C55" s="27">
        <f>SUM(C53:C54)</f>
        <v>4766.47</v>
      </c>
      <c r="D55" s="27">
        <f>SUM(D53:D54)</f>
        <v>163.95</v>
      </c>
      <c r="E55" s="27">
        <f>SUM(E53:E54)</f>
        <v>4930.42</v>
      </c>
    </row>
    <row r="56" spans="1:7" x14ac:dyDescent="0.2">
      <c r="A56" s="192" t="s">
        <v>162</v>
      </c>
      <c r="B56" s="13" t="s">
        <v>163</v>
      </c>
      <c r="C56" s="17">
        <f>'Tab.f)'!F53</f>
        <v>1754.4</v>
      </c>
      <c r="D56" s="17">
        <f>'Tab.f)'!G53</f>
        <v>190.17</v>
      </c>
      <c r="E56" s="16">
        <f>SUM(C56:D56)</f>
        <v>1944.5700000000002</v>
      </c>
    </row>
    <row r="57" spans="1:7" x14ac:dyDescent="0.2">
      <c r="A57" s="192"/>
      <c r="B57" s="15" t="s">
        <v>164</v>
      </c>
      <c r="C57" s="27">
        <f>SUM(C56)</f>
        <v>1754.4</v>
      </c>
      <c r="D57" s="27">
        <f>SUM(D56)</f>
        <v>190.17</v>
      </c>
      <c r="E57" s="27">
        <f>SUM(E56)</f>
        <v>1944.5700000000002</v>
      </c>
    </row>
    <row r="58" spans="1:7" x14ac:dyDescent="0.2">
      <c r="A58" s="192" t="s">
        <v>165</v>
      </c>
      <c r="B58" s="13" t="s">
        <v>166</v>
      </c>
      <c r="C58" s="17">
        <f>'Tab.f)'!F54+'Tab.f)'!F55</f>
        <v>627.39</v>
      </c>
      <c r="D58" s="17">
        <f>'Tab.f)'!G54+'Tab.f)'!G55</f>
        <v>352.90999999999997</v>
      </c>
      <c r="E58" s="16">
        <f>SUM(C58:D58)</f>
        <v>980.3</v>
      </c>
      <c r="F58" s="103"/>
      <c r="G58" s="103"/>
    </row>
    <row r="59" spans="1:7" x14ac:dyDescent="0.2">
      <c r="A59" s="192"/>
      <c r="B59" s="15" t="s">
        <v>236</v>
      </c>
      <c r="C59" s="27">
        <f>SUM(C58)</f>
        <v>627.39</v>
      </c>
      <c r="D59" s="27">
        <f>SUM(D58)</f>
        <v>352.90999999999997</v>
      </c>
      <c r="E59" s="27">
        <f>SUM(E58)</f>
        <v>980.3</v>
      </c>
      <c r="F59" s="103"/>
      <c r="G59" s="103"/>
    </row>
    <row r="60" spans="1:7" x14ac:dyDescent="0.2">
      <c r="A60" s="14" t="s">
        <v>167</v>
      </c>
      <c r="B60" s="15" t="s">
        <v>167</v>
      </c>
      <c r="C60" s="27">
        <f>C59+C57+C55</f>
        <v>7148.26</v>
      </c>
      <c r="D60" s="27">
        <f t="shared" ref="D60" si="9">D59+D57+D55</f>
        <v>707.03</v>
      </c>
      <c r="E60" s="27">
        <f t="shared" ref="E60" si="10">E59+E57+E55</f>
        <v>7855.29</v>
      </c>
    </row>
    <row r="63" spans="1:7" ht="15" x14ac:dyDescent="0.25">
      <c r="A63" s="193" t="s">
        <v>174</v>
      </c>
      <c r="B63" s="193"/>
      <c r="C63" s="193"/>
      <c r="D63" s="193"/>
      <c r="E63" s="193"/>
    </row>
    <row r="64" spans="1:7" ht="38.25" x14ac:dyDescent="0.2">
      <c r="A64" s="12" t="s">
        <v>155</v>
      </c>
      <c r="B64" s="12" t="s">
        <v>4</v>
      </c>
      <c r="C64" s="12" t="s">
        <v>156</v>
      </c>
      <c r="D64" s="12" t="s">
        <v>157</v>
      </c>
      <c r="E64" s="12" t="s">
        <v>158</v>
      </c>
    </row>
    <row r="65" spans="1:7" x14ac:dyDescent="0.2">
      <c r="A65" s="192" t="s">
        <v>159</v>
      </c>
      <c r="B65" s="13" t="s">
        <v>160</v>
      </c>
      <c r="C65" s="17">
        <f>'Tab.f)'!F64</f>
        <v>7396</v>
      </c>
      <c r="D65" s="17">
        <v>0</v>
      </c>
      <c r="E65" s="16">
        <f t="shared" ref="E65:E66" si="11">SUM(C65:D65)</f>
        <v>7396</v>
      </c>
    </row>
    <row r="66" spans="1:7" x14ac:dyDescent="0.2">
      <c r="A66" s="192"/>
      <c r="B66" s="13" t="s">
        <v>112</v>
      </c>
      <c r="C66" s="17">
        <f>'Tab.f)'!F68</f>
        <v>291.47000000000003</v>
      </c>
      <c r="D66" s="17">
        <f>'Tab.f)'!G68</f>
        <v>163.95</v>
      </c>
      <c r="E66" s="16">
        <f t="shared" si="11"/>
        <v>455.42</v>
      </c>
    </row>
    <row r="67" spans="1:7" x14ac:dyDescent="0.2">
      <c r="A67" s="192"/>
      <c r="B67" s="15" t="s">
        <v>161</v>
      </c>
      <c r="C67" s="27">
        <f>SUM(C65:C66)</f>
        <v>7687.47</v>
      </c>
      <c r="D67" s="27">
        <f>SUM(D65:D66)</f>
        <v>163.95</v>
      </c>
      <c r="E67" s="27">
        <f>SUM(E65:E66)</f>
        <v>7851.42</v>
      </c>
    </row>
    <row r="68" spans="1:7" x14ac:dyDescent="0.2">
      <c r="A68" s="192" t="s">
        <v>162</v>
      </c>
      <c r="B68" s="13" t="s">
        <v>163</v>
      </c>
      <c r="C68" s="17">
        <f>'Tab.f)'!F65</f>
        <v>1754.4</v>
      </c>
      <c r="D68" s="17">
        <f>'Tab.f)'!G65</f>
        <v>190.17</v>
      </c>
      <c r="E68" s="16">
        <f>SUM(C68:D68)</f>
        <v>1944.5700000000002</v>
      </c>
    </row>
    <row r="69" spans="1:7" x14ac:dyDescent="0.2">
      <c r="A69" s="192"/>
      <c r="B69" s="15" t="s">
        <v>164</v>
      </c>
      <c r="C69" s="27">
        <f>SUM(C68)</f>
        <v>1754.4</v>
      </c>
      <c r="D69" s="27">
        <f>SUM(D68)</f>
        <v>190.17</v>
      </c>
      <c r="E69" s="27">
        <f>SUM(E68)</f>
        <v>1944.5700000000002</v>
      </c>
    </row>
    <row r="70" spans="1:7" x14ac:dyDescent="0.2">
      <c r="A70" s="192" t="s">
        <v>165</v>
      </c>
      <c r="B70" s="13" t="s">
        <v>166</v>
      </c>
      <c r="C70" s="17">
        <f>'Tab.f)'!F66+'Tab.f)'!F67</f>
        <v>1174.5899999999999</v>
      </c>
      <c r="D70" s="17">
        <f>'Tab.f)'!G66+'Tab.f)'!G67</f>
        <v>660.71</v>
      </c>
      <c r="E70" s="16">
        <f>SUM(C70:D70)</f>
        <v>1835.3</v>
      </c>
      <c r="F70" s="103"/>
      <c r="G70" s="103"/>
    </row>
    <row r="71" spans="1:7" x14ac:dyDescent="0.2">
      <c r="A71" s="192"/>
      <c r="B71" s="15" t="s">
        <v>236</v>
      </c>
      <c r="C71" s="27">
        <f>SUM(C70)</f>
        <v>1174.5899999999999</v>
      </c>
      <c r="D71" s="27">
        <f>SUM(D70)</f>
        <v>660.71</v>
      </c>
      <c r="E71" s="27">
        <f>SUM(E70)</f>
        <v>1835.3</v>
      </c>
      <c r="F71" s="103"/>
      <c r="G71" s="103"/>
    </row>
    <row r="72" spans="1:7" x14ac:dyDescent="0.2">
      <c r="A72" s="14" t="s">
        <v>167</v>
      </c>
      <c r="B72" s="15" t="s">
        <v>167</v>
      </c>
      <c r="C72" s="27">
        <f>C71+C69+C67</f>
        <v>10616.46</v>
      </c>
      <c r="D72" s="27">
        <f t="shared" ref="D72" si="12">D71+D69+D67</f>
        <v>1014.8299999999999</v>
      </c>
      <c r="E72" s="27">
        <f t="shared" ref="E72" si="13">E71+E69+E67</f>
        <v>11631.29</v>
      </c>
    </row>
    <row r="75" spans="1:7" ht="15" x14ac:dyDescent="0.25">
      <c r="A75" s="193" t="s">
        <v>175</v>
      </c>
      <c r="B75" s="193"/>
      <c r="C75" s="193"/>
      <c r="D75" s="193"/>
      <c r="E75" s="193"/>
    </row>
    <row r="76" spans="1:7" ht="38.25" x14ac:dyDescent="0.2">
      <c r="A76" s="12" t="s">
        <v>155</v>
      </c>
      <c r="B76" s="12" t="s">
        <v>4</v>
      </c>
      <c r="C76" s="12" t="s">
        <v>156</v>
      </c>
      <c r="D76" s="12" t="s">
        <v>157</v>
      </c>
      <c r="E76" s="12" t="s">
        <v>158</v>
      </c>
    </row>
    <row r="77" spans="1:7" x14ac:dyDescent="0.2">
      <c r="A77" s="192" t="s">
        <v>159</v>
      </c>
      <c r="B77" s="13" t="s">
        <v>160</v>
      </c>
      <c r="C77" s="17">
        <f>'Tab.f)'!F76</f>
        <v>4421</v>
      </c>
      <c r="D77" s="17">
        <v>0</v>
      </c>
      <c r="E77" s="16">
        <f t="shared" ref="E77:E78" si="14">SUM(C77:D77)</f>
        <v>4421</v>
      </c>
    </row>
    <row r="78" spans="1:7" x14ac:dyDescent="0.2">
      <c r="A78" s="192"/>
      <c r="B78" s="13" t="s">
        <v>112</v>
      </c>
      <c r="C78" s="17">
        <f>'Tab.f)'!F80</f>
        <v>291.47000000000003</v>
      </c>
      <c r="D78" s="17">
        <f>'Tab.f)'!G80</f>
        <v>163.95</v>
      </c>
      <c r="E78" s="16">
        <f t="shared" si="14"/>
        <v>455.42</v>
      </c>
    </row>
    <row r="79" spans="1:7" x14ac:dyDescent="0.2">
      <c r="A79" s="192"/>
      <c r="B79" s="15" t="s">
        <v>161</v>
      </c>
      <c r="C79" s="27">
        <f>SUM(C77:C78)</f>
        <v>4712.47</v>
      </c>
      <c r="D79" s="27">
        <f>SUM(D77:D78)</f>
        <v>163.95</v>
      </c>
      <c r="E79" s="27">
        <f>SUM(E77:E78)</f>
        <v>4876.42</v>
      </c>
    </row>
    <row r="80" spans="1:7" x14ac:dyDescent="0.2">
      <c r="A80" s="192" t="s">
        <v>162</v>
      </c>
      <c r="B80" s="13" t="s">
        <v>163</v>
      </c>
      <c r="C80" s="17">
        <f>'Tab.f)'!F77</f>
        <v>1754.4</v>
      </c>
      <c r="D80" s="17">
        <f>'Tab.f)'!G77</f>
        <v>190.17</v>
      </c>
      <c r="E80" s="16">
        <f>SUM(C80:D80)</f>
        <v>1944.5700000000002</v>
      </c>
    </row>
    <row r="81" spans="1:7" x14ac:dyDescent="0.2">
      <c r="A81" s="192"/>
      <c r="B81" s="15" t="s">
        <v>164</v>
      </c>
      <c r="C81" s="27">
        <f>SUM(C80)</f>
        <v>1754.4</v>
      </c>
      <c r="D81" s="27">
        <f>SUM(D80)</f>
        <v>190.17</v>
      </c>
      <c r="E81" s="27">
        <f>SUM(E80)</f>
        <v>1944.5700000000002</v>
      </c>
    </row>
    <row r="82" spans="1:7" x14ac:dyDescent="0.2">
      <c r="A82" s="192" t="s">
        <v>165</v>
      </c>
      <c r="B82" s="13" t="s">
        <v>166</v>
      </c>
      <c r="C82" s="16">
        <f>'Tab.f)'!F78+'Tab.f)'!F79</f>
        <v>1199.1199999999999</v>
      </c>
      <c r="D82" s="16">
        <f>'Tab.f)'!G78+'Tab.f)'!G79</f>
        <v>674.51</v>
      </c>
      <c r="E82" s="16">
        <f>SUM(C82:D82)</f>
        <v>1873.6299999999999</v>
      </c>
      <c r="F82" s="103"/>
      <c r="G82" s="103"/>
    </row>
    <row r="83" spans="1:7" x14ac:dyDescent="0.2">
      <c r="A83" s="192"/>
      <c r="B83" s="15" t="s">
        <v>236</v>
      </c>
      <c r="C83" s="27">
        <f>SUM(C82)</f>
        <v>1199.1199999999999</v>
      </c>
      <c r="D83" s="27">
        <f>SUM(D82)</f>
        <v>674.51</v>
      </c>
      <c r="E83" s="27">
        <f>SUM(E82)</f>
        <v>1873.6299999999999</v>
      </c>
      <c r="F83" s="103"/>
      <c r="G83" s="103"/>
    </row>
    <row r="84" spans="1:7" x14ac:dyDescent="0.2">
      <c r="A84" s="14" t="s">
        <v>167</v>
      </c>
      <c r="B84" s="15" t="s">
        <v>167</v>
      </c>
      <c r="C84" s="27">
        <f>C83+C81+C79</f>
        <v>7665.99</v>
      </c>
      <c r="D84" s="27">
        <f t="shared" ref="D84" si="15">D83+D81+D79</f>
        <v>1028.6299999999999</v>
      </c>
      <c r="E84" s="27">
        <f t="shared" ref="E84" si="16">E83+E81+E79</f>
        <v>8694.619999999999</v>
      </c>
    </row>
    <row r="87" spans="1:7" ht="15" x14ac:dyDescent="0.25">
      <c r="A87" s="193" t="s">
        <v>176</v>
      </c>
      <c r="B87" s="193"/>
      <c r="C87" s="193"/>
      <c r="D87" s="193"/>
      <c r="E87" s="193"/>
    </row>
    <row r="88" spans="1:7" ht="38.25" x14ac:dyDescent="0.2">
      <c r="A88" s="12" t="s">
        <v>155</v>
      </c>
      <c r="B88" s="12" t="s">
        <v>4</v>
      </c>
      <c r="C88" s="12" t="s">
        <v>156</v>
      </c>
      <c r="D88" s="12" t="s">
        <v>157</v>
      </c>
      <c r="E88" s="12" t="s">
        <v>158</v>
      </c>
    </row>
    <row r="89" spans="1:7" x14ac:dyDescent="0.2">
      <c r="A89" s="192" t="s">
        <v>159</v>
      </c>
      <c r="B89" s="13" t="s">
        <v>160</v>
      </c>
      <c r="C89" s="17">
        <f>'Tab.f)'!F88</f>
        <v>2350</v>
      </c>
      <c r="D89" s="17">
        <v>0</v>
      </c>
      <c r="E89" s="16">
        <f t="shared" ref="E89:E90" si="17">SUM(C89:D89)</f>
        <v>2350</v>
      </c>
    </row>
    <row r="90" spans="1:7" x14ac:dyDescent="0.2">
      <c r="A90" s="192"/>
      <c r="B90" s="13" t="s">
        <v>112</v>
      </c>
      <c r="C90" s="17">
        <f>'Tab.f)'!F92</f>
        <v>291.47000000000003</v>
      </c>
      <c r="D90" s="17">
        <f>'Tab.f)'!G92</f>
        <v>163.95</v>
      </c>
      <c r="E90" s="16">
        <f t="shared" si="17"/>
        <v>455.42</v>
      </c>
    </row>
    <row r="91" spans="1:7" x14ac:dyDescent="0.2">
      <c r="A91" s="192"/>
      <c r="B91" s="15" t="s">
        <v>161</v>
      </c>
      <c r="C91" s="27">
        <f>SUM(C89:C90)</f>
        <v>2641.4700000000003</v>
      </c>
      <c r="D91" s="27">
        <f>SUM(D89:D90)</f>
        <v>163.95</v>
      </c>
      <c r="E91" s="27">
        <f>SUM(E89:E90)</f>
        <v>2805.42</v>
      </c>
    </row>
    <row r="92" spans="1:7" x14ac:dyDescent="0.2">
      <c r="A92" s="192" t="s">
        <v>162</v>
      </c>
      <c r="B92" s="13" t="s">
        <v>163</v>
      </c>
      <c r="C92" s="17">
        <f>'Tab.f)'!F89</f>
        <v>1754.4</v>
      </c>
      <c r="D92" s="17">
        <f>'Tab.f)'!G89</f>
        <v>190.17</v>
      </c>
      <c r="E92" s="16">
        <f>SUM(C92:D92)</f>
        <v>1944.5700000000002</v>
      </c>
    </row>
    <row r="93" spans="1:7" x14ac:dyDescent="0.2">
      <c r="A93" s="192"/>
      <c r="B93" s="15" t="s">
        <v>164</v>
      </c>
      <c r="C93" s="27">
        <f>SUM(C92)</f>
        <v>1754.4</v>
      </c>
      <c r="D93" s="27">
        <f>SUM(D92)</f>
        <v>190.17</v>
      </c>
      <c r="E93" s="27">
        <f>SUM(E92)</f>
        <v>1944.5700000000002</v>
      </c>
    </row>
    <row r="94" spans="1:7" x14ac:dyDescent="0.2">
      <c r="A94" s="192" t="s">
        <v>165</v>
      </c>
      <c r="B94" s="13" t="s">
        <v>166</v>
      </c>
      <c r="C94" s="17">
        <f>'Tab.f)'!F90+'Tab.f)'!F91</f>
        <v>1737.79</v>
      </c>
      <c r="D94" s="17">
        <f>'Tab.f)'!G90+'Tab.f)'!G91</f>
        <v>977.51</v>
      </c>
      <c r="E94" s="16">
        <f>SUM(C94:D94)</f>
        <v>2715.3</v>
      </c>
      <c r="F94" s="103"/>
      <c r="G94" s="103"/>
    </row>
    <row r="95" spans="1:7" x14ac:dyDescent="0.2">
      <c r="A95" s="192"/>
      <c r="B95" s="15" t="s">
        <v>236</v>
      </c>
      <c r="C95" s="27">
        <f>SUM(C94)</f>
        <v>1737.79</v>
      </c>
      <c r="D95" s="27">
        <f>SUM(D94)</f>
        <v>977.51</v>
      </c>
      <c r="E95" s="27">
        <f>SUM(E94)</f>
        <v>2715.3</v>
      </c>
      <c r="F95" s="103"/>
      <c r="G95" s="103"/>
    </row>
    <row r="96" spans="1:7" x14ac:dyDescent="0.2">
      <c r="A96" s="14" t="s">
        <v>167</v>
      </c>
      <c r="B96" s="15" t="s">
        <v>167</v>
      </c>
      <c r="C96" s="27">
        <f>C95+C93+C91</f>
        <v>6133.66</v>
      </c>
      <c r="D96" s="27">
        <f t="shared" ref="D96" si="18">D95+D93+D91</f>
        <v>1331.63</v>
      </c>
      <c r="E96" s="27">
        <f t="shared" ref="E96" si="19">E95+E93+E91</f>
        <v>7465.2900000000009</v>
      </c>
    </row>
    <row r="99" spans="1:5" ht="15" x14ac:dyDescent="0.25">
      <c r="A99" s="193" t="s">
        <v>177</v>
      </c>
      <c r="B99" s="193"/>
      <c r="C99" s="193"/>
      <c r="D99" s="193"/>
      <c r="E99" s="193"/>
    </row>
    <row r="100" spans="1:5" ht="38.25" x14ac:dyDescent="0.2">
      <c r="A100" s="12" t="s">
        <v>155</v>
      </c>
      <c r="B100" s="12" t="s">
        <v>4</v>
      </c>
      <c r="C100" s="12" t="s">
        <v>156</v>
      </c>
      <c r="D100" s="12" t="s">
        <v>157</v>
      </c>
      <c r="E100" s="12" t="s">
        <v>158</v>
      </c>
    </row>
    <row r="101" spans="1:5" x14ac:dyDescent="0.2">
      <c r="A101" s="192" t="s">
        <v>159</v>
      </c>
      <c r="B101" s="13" t="s">
        <v>160</v>
      </c>
      <c r="C101" s="17">
        <f>'Tab.f)'!F100</f>
        <v>850</v>
      </c>
      <c r="D101" s="17">
        <v>0</v>
      </c>
      <c r="E101" s="16">
        <f t="shared" ref="E101:E102" si="20">SUM(C101:D101)</f>
        <v>850</v>
      </c>
    </row>
    <row r="102" spans="1:5" x14ac:dyDescent="0.2">
      <c r="A102" s="192"/>
      <c r="B102" s="13" t="s">
        <v>112</v>
      </c>
      <c r="C102" s="17">
        <f>'Tab.f)'!F104</f>
        <v>233.17333333333332</v>
      </c>
      <c r="D102" s="17">
        <f>'Tab.f)'!G104</f>
        <v>131.16</v>
      </c>
      <c r="E102" s="16">
        <f t="shared" si="20"/>
        <v>364.33333333333331</v>
      </c>
    </row>
    <row r="103" spans="1:5" x14ac:dyDescent="0.2">
      <c r="A103" s="192"/>
      <c r="B103" s="15" t="s">
        <v>161</v>
      </c>
      <c r="C103" s="27">
        <f>SUM(C101:C102)</f>
        <v>1083.1733333333334</v>
      </c>
      <c r="D103" s="27">
        <f>SUM(D101:D102)</f>
        <v>131.16</v>
      </c>
      <c r="E103" s="27">
        <f>SUM(E101:E102)</f>
        <v>1214.3333333333333</v>
      </c>
    </row>
    <row r="104" spans="1:5" x14ac:dyDescent="0.2">
      <c r="A104" s="192" t="s">
        <v>162</v>
      </c>
      <c r="B104" s="13" t="s">
        <v>163</v>
      </c>
      <c r="C104" s="17">
        <f>'Tab.f)'!F101</f>
        <v>1282.6500000000001</v>
      </c>
      <c r="D104" s="17">
        <f>'Tab.f)'!G101</f>
        <v>141.35</v>
      </c>
      <c r="E104" s="16">
        <f>SUM(C104:D104)</f>
        <v>1424</v>
      </c>
    </row>
    <row r="105" spans="1:5" x14ac:dyDescent="0.2">
      <c r="A105" s="192"/>
      <c r="B105" s="28" t="s">
        <v>164</v>
      </c>
      <c r="C105" s="27">
        <f>SUM(C104)</f>
        <v>1282.6500000000001</v>
      </c>
      <c r="D105" s="27">
        <f>SUM(D104)</f>
        <v>141.35</v>
      </c>
      <c r="E105" s="27">
        <f>SUM(E104)</f>
        <v>1424</v>
      </c>
    </row>
    <row r="106" spans="1:5" x14ac:dyDescent="0.2">
      <c r="A106" s="192" t="s">
        <v>165</v>
      </c>
      <c r="B106" s="13" t="s">
        <v>166</v>
      </c>
      <c r="C106" s="17">
        <v>0</v>
      </c>
      <c r="D106" s="17">
        <v>0</v>
      </c>
      <c r="E106" s="16">
        <f>SUM(C106:D106)</f>
        <v>0</v>
      </c>
    </row>
    <row r="107" spans="1:5" x14ac:dyDescent="0.2">
      <c r="A107" s="192"/>
      <c r="B107" s="15" t="s">
        <v>236</v>
      </c>
      <c r="C107" s="27">
        <f>SUM(C106)</f>
        <v>0</v>
      </c>
      <c r="D107" s="27">
        <f>SUM(D106)</f>
        <v>0</v>
      </c>
      <c r="E107" s="27">
        <f>SUM(E106)</f>
        <v>0</v>
      </c>
    </row>
    <row r="108" spans="1:5" x14ac:dyDescent="0.2">
      <c r="A108" s="14" t="s">
        <v>167</v>
      </c>
      <c r="B108" s="15" t="s">
        <v>167</v>
      </c>
      <c r="C108" s="27">
        <f>C107+C105+C103</f>
        <v>2365.8233333333337</v>
      </c>
      <c r="D108" s="27">
        <f t="shared" ref="D108" si="21">D107+D105+D103</f>
        <v>272.51</v>
      </c>
      <c r="E108" s="27">
        <f t="shared" ref="E108" si="22">E107+E105+E103</f>
        <v>2638.333333333333</v>
      </c>
    </row>
  </sheetData>
  <mergeCells count="36">
    <mergeCell ref="A104:A105"/>
    <mergeCell ref="A106:A107"/>
    <mergeCell ref="A87:E87"/>
    <mergeCell ref="A89:A91"/>
    <mergeCell ref="A92:A93"/>
    <mergeCell ref="A94:A95"/>
    <mergeCell ref="A99:E99"/>
    <mergeCell ref="A101:A103"/>
    <mergeCell ref="A82:A83"/>
    <mergeCell ref="A51:E51"/>
    <mergeCell ref="A53:A55"/>
    <mergeCell ref="A56:A57"/>
    <mergeCell ref="A58:A59"/>
    <mergeCell ref="A63:E63"/>
    <mergeCell ref="A65:A67"/>
    <mergeCell ref="A68:A69"/>
    <mergeCell ref="A70:A71"/>
    <mergeCell ref="A75:E75"/>
    <mergeCell ref="A77:A79"/>
    <mergeCell ref="A80:A81"/>
    <mergeCell ref="A39:E39"/>
    <mergeCell ref="A41:A43"/>
    <mergeCell ref="A44:A45"/>
    <mergeCell ref="A46:A47"/>
    <mergeCell ref="A20:A21"/>
    <mergeCell ref="A22:A23"/>
    <mergeCell ref="A27:E27"/>
    <mergeCell ref="A29:A31"/>
    <mergeCell ref="A32:A33"/>
    <mergeCell ref="A34:A35"/>
    <mergeCell ref="A17:A19"/>
    <mergeCell ref="A5:A7"/>
    <mergeCell ref="A8:A9"/>
    <mergeCell ref="A10:A11"/>
    <mergeCell ref="A3:E3"/>
    <mergeCell ref="A15:E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Indikátory g)</vt:lpstr>
      <vt:lpstr>Tab.e)</vt:lpstr>
      <vt:lpstr>Tab.f)</vt:lpstr>
      <vt:lpstr>Tab.h)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Pepa-new</cp:lastModifiedBy>
  <cp:revision/>
  <dcterms:created xsi:type="dcterms:W3CDTF">2016-02-04T13:31:42Z</dcterms:created>
  <dcterms:modified xsi:type="dcterms:W3CDTF">2019-01-21T17:31:58Z</dcterms:modified>
</cp:coreProperties>
</file>